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a_stepanova\Desktop\"/>
    </mc:Choice>
  </mc:AlternateContent>
  <bookViews>
    <workbookView xWindow="0" yWindow="0" windowWidth="28800" windowHeight="11835"/>
  </bookViews>
  <sheets>
    <sheet name="2025 год" sheetId="1" r:id="rId1"/>
  </sheets>
  <definedNames>
    <definedName name="_xlnm._FilterDatabase" localSheetId="0" hidden="1">'2025 год'!$A$1:$N$682</definedName>
    <definedName name="_xlnm.Print_Area" localSheetId="0">'2025 год'!$A$1:$N$684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7" i="1" l="1"/>
  <c r="J69" i="1" l="1"/>
  <c r="J475" i="1" l="1"/>
  <c r="K475" i="1" s="1"/>
  <c r="J474" i="1"/>
  <c r="J473" i="1"/>
  <c r="K473" i="1" s="1"/>
  <c r="J330" i="1"/>
  <c r="J289" i="1"/>
  <c r="J260" i="1"/>
  <c r="K260" i="1" s="1"/>
  <c r="J259" i="1"/>
  <c r="J258" i="1"/>
  <c r="J243" i="1"/>
  <c r="J233" i="1"/>
  <c r="J201" i="1"/>
  <c r="J129" i="1"/>
  <c r="J112" i="1"/>
  <c r="J106" i="1"/>
  <c r="J101" i="1"/>
  <c r="J93" i="1"/>
  <c r="J83" i="1"/>
  <c r="J79" i="1"/>
  <c r="J80" i="1"/>
  <c r="J77" i="1"/>
  <c r="J74" i="1"/>
  <c r="J73" i="1"/>
  <c r="J71" i="1"/>
  <c r="J70" i="1"/>
  <c r="K69" i="1" s="1"/>
  <c r="J68" i="1"/>
  <c r="J62" i="1"/>
  <c r="J60" i="1"/>
  <c r="J59" i="1"/>
  <c r="J58" i="1"/>
  <c r="J64" i="1" s="1"/>
  <c r="J57" i="1"/>
  <c r="J56" i="1"/>
  <c r="J53" i="1"/>
  <c r="J55" i="1" s="1"/>
  <c r="J52" i="1"/>
  <c r="J49" i="1"/>
  <c r="K49" i="1" s="1"/>
  <c r="J42" i="1"/>
  <c r="J41" i="1"/>
  <c r="J43" i="1"/>
  <c r="J6" i="1"/>
  <c r="J5" i="1"/>
  <c r="J16" i="1"/>
  <c r="J11" i="1"/>
  <c r="J12" i="1"/>
  <c r="J13" i="1"/>
  <c r="J680" i="1"/>
  <c r="J682" i="1" s="1"/>
  <c r="J679" i="1"/>
  <c r="J678" i="1"/>
  <c r="J386" i="1"/>
  <c r="K386" i="1" s="1"/>
  <c r="J220" i="1"/>
  <c r="K220" i="1" s="1"/>
  <c r="J219" i="1"/>
  <c r="J218" i="1"/>
  <c r="J116" i="1"/>
  <c r="K116" i="1" s="1"/>
  <c r="J114" i="1"/>
  <c r="J113" i="1"/>
  <c r="N678" i="1" l="1"/>
  <c r="K218" i="1"/>
  <c r="K113" i="1"/>
  <c r="K73" i="1"/>
  <c r="K258" i="1"/>
  <c r="N52" i="1"/>
  <c r="K52" i="1"/>
  <c r="K54" i="1" s="1"/>
  <c r="K680" i="1"/>
  <c r="K678" i="1"/>
  <c r="K681" i="1" s="1"/>
  <c r="K62" i="1"/>
  <c r="J61" i="1"/>
  <c r="K61" i="1" l="1"/>
  <c r="N56" i="1"/>
  <c r="J31" i="1"/>
  <c r="K16" i="1" l="1"/>
  <c r="J15" i="1"/>
  <c r="J14" i="1"/>
  <c r="K14" i="1" l="1"/>
  <c r="K13" i="1"/>
  <c r="K11" i="1" l="1"/>
  <c r="J675" i="1"/>
  <c r="K675" i="1" s="1"/>
  <c r="J674" i="1"/>
  <c r="K674" i="1" s="1"/>
  <c r="J673" i="1"/>
  <c r="K673" i="1" s="1"/>
  <c r="J672" i="1"/>
  <c r="J671" i="1"/>
  <c r="J670" i="1"/>
  <c r="K670" i="1" s="1"/>
  <c r="J669" i="1"/>
  <c r="K669" i="1" s="1"/>
  <c r="J667" i="1"/>
  <c r="J668" i="1"/>
  <c r="K671" i="1" l="1"/>
  <c r="K667" i="1"/>
  <c r="J663" i="1"/>
  <c r="J664" i="1"/>
  <c r="J665" i="1"/>
  <c r="J666" i="1"/>
  <c r="J662" i="1"/>
  <c r="J661" i="1"/>
  <c r="N661" i="1" s="1"/>
  <c r="J635" i="1"/>
  <c r="J312" i="1"/>
  <c r="J271" i="1"/>
  <c r="J251" i="1"/>
  <c r="J239" i="1"/>
  <c r="J222" i="1"/>
  <c r="J200" i="1"/>
  <c r="J677" i="1" l="1"/>
  <c r="K661" i="1"/>
  <c r="K676" i="1" s="1"/>
  <c r="K665" i="1"/>
  <c r="K663" i="1"/>
  <c r="J171" i="1"/>
  <c r="J158" i="1"/>
  <c r="J103" i="1"/>
  <c r="J76" i="1"/>
  <c r="J66" i="1" l="1"/>
  <c r="J657" i="1"/>
  <c r="J658" i="1"/>
  <c r="J656" i="1"/>
  <c r="J655" i="1"/>
  <c r="N655" i="1" s="1"/>
  <c r="J660" i="1" l="1"/>
  <c r="K657" i="1"/>
  <c r="K655" i="1"/>
  <c r="K659" i="1" s="1"/>
  <c r="J607" i="1"/>
  <c r="K607" i="1" s="1"/>
  <c r="J360" i="1"/>
  <c r="J361" i="1"/>
  <c r="J362" i="1"/>
  <c r="K362" i="1" s="1"/>
  <c r="K360" i="1" l="1"/>
  <c r="J34" i="1"/>
  <c r="J36" i="1" s="1"/>
  <c r="J10" i="1" l="1"/>
  <c r="K10" i="1" s="1"/>
  <c r="J9" i="1"/>
  <c r="J8" i="1"/>
  <c r="J568" i="1"/>
  <c r="J569" i="1"/>
  <c r="J540" i="1"/>
  <c r="J541" i="1"/>
  <c r="J519" i="1"/>
  <c r="K519" i="1" s="1"/>
  <c r="J498" i="1"/>
  <c r="K497" i="1" s="1"/>
  <c r="J465" i="1"/>
  <c r="J466" i="1"/>
  <c r="J461" i="1"/>
  <c r="J437" i="1"/>
  <c r="J438" i="1"/>
  <c r="J410" i="1"/>
  <c r="J411" i="1"/>
  <c r="J353" i="1"/>
  <c r="K353" i="1" s="1"/>
  <c r="J349" i="1"/>
  <c r="J333" i="1"/>
  <c r="K330" i="1"/>
  <c r="J256" i="1"/>
  <c r="J257" i="1"/>
  <c r="J237" i="1"/>
  <c r="K237" i="1" s="1"/>
  <c r="J234" i="1"/>
  <c r="J236" i="1"/>
  <c r="K236" i="1" s="1"/>
  <c r="J240" i="1"/>
  <c r="K240" i="1" s="1"/>
  <c r="J232" i="1"/>
  <c r="J231" i="1"/>
  <c r="J226" i="1"/>
  <c r="K226" i="1" s="1"/>
  <c r="J225" i="1"/>
  <c r="J224" i="1"/>
  <c r="J211" i="1"/>
  <c r="J223" i="1"/>
  <c r="J209" i="1"/>
  <c r="J210" i="1"/>
  <c r="K437" i="1" l="1"/>
  <c r="K410" i="1"/>
  <c r="K568" i="1"/>
  <c r="K8" i="1"/>
  <c r="K465" i="1"/>
  <c r="K540" i="1"/>
  <c r="K231" i="1"/>
  <c r="K209" i="1"/>
  <c r="K224" i="1"/>
  <c r="K256" i="1"/>
  <c r="J135" i="1"/>
  <c r="J123" i="1"/>
  <c r="J7" i="1"/>
  <c r="J648" i="1"/>
  <c r="K7" i="1" l="1"/>
  <c r="K53" i="1"/>
  <c r="J25" i="1"/>
  <c r="K25" i="1" s="1"/>
  <c r="J616" i="1" l="1"/>
  <c r="J336" i="1" l="1"/>
  <c r="K336" i="1" s="1"/>
  <c r="K635" i="1" l="1"/>
  <c r="J636" i="1"/>
  <c r="K636" i="1" s="1"/>
  <c r="J48" i="1"/>
  <c r="J47" i="1"/>
  <c r="J21" i="1"/>
  <c r="J20" i="1"/>
  <c r="J24" i="1"/>
  <c r="J23" i="1"/>
  <c r="J652" i="1"/>
  <c r="J654" i="1" s="1"/>
  <c r="J651" i="1"/>
  <c r="N651" i="1" s="1"/>
  <c r="K47" i="1" l="1"/>
  <c r="K5" i="1"/>
  <c r="K651" i="1"/>
  <c r="K653" i="1" s="1"/>
  <c r="K23" i="1"/>
  <c r="K652" i="1"/>
  <c r="K20" i="1"/>
  <c r="J551" i="1"/>
  <c r="J598" i="1" l="1"/>
  <c r="J647" i="1" l="1"/>
  <c r="J646" i="1"/>
  <c r="J645" i="1"/>
  <c r="J643" i="1"/>
  <c r="J642" i="1"/>
  <c r="J644" i="1"/>
  <c r="J650" i="1" s="1"/>
  <c r="J33" i="1"/>
  <c r="J32" i="1"/>
  <c r="J184" i="1"/>
  <c r="K184" i="1" s="1"/>
  <c r="J18" i="1"/>
  <c r="J17" i="1"/>
  <c r="J19" i="1"/>
  <c r="J46" i="1"/>
  <c r="K46" i="1" s="1"/>
  <c r="J45" i="1"/>
  <c r="J44" i="1"/>
  <c r="J40" i="1"/>
  <c r="J39" i="1"/>
  <c r="J38" i="1"/>
  <c r="J37" i="1"/>
  <c r="J600" i="1"/>
  <c r="J599" i="1"/>
  <c r="J585" i="1"/>
  <c r="J584" i="1"/>
  <c r="J528" i="1"/>
  <c r="J529" i="1"/>
  <c r="J468" i="1"/>
  <c r="J467" i="1"/>
  <c r="J454" i="1"/>
  <c r="J453" i="1"/>
  <c r="J400" i="1"/>
  <c r="J399" i="1"/>
  <c r="J388" i="1"/>
  <c r="J387" i="1"/>
  <c r="J374" i="1"/>
  <c r="J375" i="1"/>
  <c r="J370" i="1"/>
  <c r="J369" i="1"/>
  <c r="J367" i="1"/>
  <c r="J366" i="1"/>
  <c r="J364" i="1"/>
  <c r="J363" i="1"/>
  <c r="J358" i="1"/>
  <c r="J357" i="1"/>
  <c r="J355" i="1"/>
  <c r="J354" i="1"/>
  <c r="J344" i="1"/>
  <c r="J343" i="1"/>
  <c r="J342" i="1"/>
  <c r="J304" i="1"/>
  <c r="J303" i="1"/>
  <c r="J298" i="1"/>
  <c r="J297" i="1"/>
  <c r="J295" i="1"/>
  <c r="J294" i="1"/>
  <c r="J292" i="1"/>
  <c r="J279" i="1"/>
  <c r="J278" i="1"/>
  <c r="J266" i="1"/>
  <c r="J267" i="1"/>
  <c r="J126" i="1"/>
  <c r="J125" i="1"/>
  <c r="J124" i="1"/>
  <c r="J122" i="1"/>
  <c r="K122" i="1" s="1"/>
  <c r="J121" i="1"/>
  <c r="J120" i="1"/>
  <c r="J119" i="1"/>
  <c r="K119" i="1" s="1"/>
  <c r="J118" i="1"/>
  <c r="J117" i="1"/>
  <c r="J111" i="1"/>
  <c r="J110" i="1"/>
  <c r="J109" i="1"/>
  <c r="J108" i="1"/>
  <c r="J107" i="1"/>
  <c r="J105" i="1"/>
  <c r="J104" i="1"/>
  <c r="J102" i="1"/>
  <c r="J100" i="1"/>
  <c r="J99" i="1"/>
  <c r="J98" i="1"/>
  <c r="J97" i="1"/>
  <c r="J96" i="1"/>
  <c r="J95" i="1"/>
  <c r="J94" i="1"/>
  <c r="K93" i="1" s="1"/>
  <c r="J92" i="1"/>
  <c r="J91" i="1"/>
  <c r="J90" i="1"/>
  <c r="J89" i="1"/>
  <c r="J67" i="1"/>
  <c r="J65" i="1"/>
  <c r="J154" i="1"/>
  <c r="K154" i="1" s="1"/>
  <c r="J153" i="1"/>
  <c r="J152" i="1"/>
  <c r="J151" i="1"/>
  <c r="J149" i="1"/>
  <c r="J148" i="1"/>
  <c r="J147" i="1"/>
  <c r="J146" i="1"/>
  <c r="J145" i="1"/>
  <c r="J144" i="1"/>
  <c r="J143" i="1"/>
  <c r="J142" i="1"/>
  <c r="J139" i="1"/>
  <c r="J136" i="1"/>
  <c r="J134" i="1"/>
  <c r="J133" i="1"/>
  <c r="J132" i="1"/>
  <c r="J131" i="1"/>
  <c r="J130" i="1"/>
  <c r="J30" i="1"/>
  <c r="J29" i="1"/>
  <c r="J639" i="1"/>
  <c r="K639" i="1" s="1"/>
  <c r="J638" i="1"/>
  <c r="J637" i="1"/>
  <c r="J634" i="1"/>
  <c r="J633" i="1"/>
  <c r="J632" i="1"/>
  <c r="J631" i="1"/>
  <c r="J630" i="1"/>
  <c r="J629" i="1"/>
  <c r="J626" i="1"/>
  <c r="J625" i="1"/>
  <c r="J624" i="1"/>
  <c r="J623" i="1"/>
  <c r="J622" i="1"/>
  <c r="J621" i="1"/>
  <c r="J615" i="1"/>
  <c r="J614" i="1"/>
  <c r="J610" i="1"/>
  <c r="J609" i="1"/>
  <c r="J606" i="1"/>
  <c r="J605" i="1"/>
  <c r="J604" i="1"/>
  <c r="J603" i="1"/>
  <c r="J602" i="1"/>
  <c r="J578" i="1"/>
  <c r="J577" i="1"/>
  <c r="J576" i="1"/>
  <c r="J575" i="1"/>
  <c r="K575" i="1" s="1"/>
  <c r="J574" i="1"/>
  <c r="J573" i="1"/>
  <c r="J554" i="1"/>
  <c r="K554" i="1" s="1"/>
  <c r="J553" i="1"/>
  <c r="J549" i="1"/>
  <c r="J548" i="1"/>
  <c r="J552" i="1"/>
  <c r="J547" i="1"/>
  <c r="J546" i="1"/>
  <c r="J545" i="1"/>
  <c r="J525" i="1"/>
  <c r="K525" i="1" s="1"/>
  <c r="J524" i="1"/>
  <c r="J523" i="1"/>
  <c r="J520" i="1"/>
  <c r="J521" i="1"/>
  <c r="J522" i="1"/>
  <c r="K522" i="1" s="1"/>
  <c r="J504" i="1"/>
  <c r="K504" i="1" s="1"/>
  <c r="J503" i="1"/>
  <c r="J502" i="1"/>
  <c r="J484" i="1"/>
  <c r="J483" i="1"/>
  <c r="J482" i="1"/>
  <c r="J481" i="1"/>
  <c r="J480" i="1"/>
  <c r="J479" i="1"/>
  <c r="J478" i="1"/>
  <c r="J477" i="1"/>
  <c r="J476" i="1"/>
  <c r="J472" i="1"/>
  <c r="J471" i="1"/>
  <c r="J470" i="1"/>
  <c r="J449" i="1"/>
  <c r="J448" i="1"/>
  <c r="J447" i="1"/>
  <c r="J446" i="1"/>
  <c r="J445" i="1"/>
  <c r="J444" i="1"/>
  <c r="K444" i="1" s="1"/>
  <c r="J443" i="1"/>
  <c r="J442" i="1"/>
  <c r="J422" i="1"/>
  <c r="J421" i="1"/>
  <c r="J419" i="1"/>
  <c r="J418" i="1"/>
  <c r="J413" i="1"/>
  <c r="J412" i="1"/>
  <c r="K412" i="1" s="1"/>
  <c r="J416" i="1"/>
  <c r="J415" i="1"/>
  <c r="J417" i="1"/>
  <c r="K417" i="1" s="1"/>
  <c r="J394" i="1"/>
  <c r="J393" i="1"/>
  <c r="J392" i="1"/>
  <c r="J391" i="1"/>
  <c r="J390" i="1"/>
  <c r="J371" i="1"/>
  <c r="J339" i="1"/>
  <c r="J338" i="1"/>
  <c r="J337" i="1"/>
  <c r="J335" i="1"/>
  <c r="J334" i="1"/>
  <c r="K333" i="1"/>
  <c r="J332" i="1"/>
  <c r="J331" i="1"/>
  <c r="J306" i="1"/>
  <c r="J307" i="1"/>
  <c r="J301" i="1"/>
  <c r="J300" i="1"/>
  <c r="J296" i="1"/>
  <c r="J274" i="1"/>
  <c r="J273" i="1"/>
  <c r="J265" i="1"/>
  <c r="J264" i="1"/>
  <c r="J247" i="1"/>
  <c r="J246" i="1"/>
  <c r="J245" i="1"/>
  <c r="J244" i="1"/>
  <c r="K243" i="1"/>
  <c r="J242" i="1"/>
  <c r="J241" i="1"/>
  <c r="J204" i="1"/>
  <c r="J203" i="1"/>
  <c r="J202" i="1"/>
  <c r="J183" i="1"/>
  <c r="J182" i="1"/>
  <c r="J181" i="1"/>
  <c r="K181" i="1" s="1"/>
  <c r="J180" i="1"/>
  <c r="J179" i="1"/>
  <c r="J178" i="1"/>
  <c r="J177" i="1"/>
  <c r="J176" i="1"/>
  <c r="J150" i="1"/>
  <c r="J115" i="1"/>
  <c r="J86" i="1"/>
  <c r="K86" i="1" s="1"/>
  <c r="J85" i="1"/>
  <c r="J84" i="1"/>
  <c r="J82" i="1"/>
  <c r="J81" i="1"/>
  <c r="K80" i="1"/>
  <c r="J78" i="1"/>
  <c r="J308" i="1"/>
  <c r="K308" i="1" s="1"/>
  <c r="J305" i="1"/>
  <c r="K305" i="1" s="1"/>
  <c r="J212" i="1"/>
  <c r="J169" i="1"/>
  <c r="J168" i="1"/>
  <c r="J345" i="1"/>
  <c r="J435" i="1"/>
  <c r="J434" i="1"/>
  <c r="N629" i="1" l="1"/>
  <c r="N621" i="1"/>
  <c r="J641" i="1"/>
  <c r="N642" i="1"/>
  <c r="J628" i="1"/>
  <c r="N37" i="1"/>
  <c r="K415" i="1"/>
  <c r="K133" i="1"/>
  <c r="K95" i="1"/>
  <c r="J128" i="1"/>
  <c r="N89" i="1"/>
  <c r="K67" i="1"/>
  <c r="K131" i="1"/>
  <c r="J51" i="1"/>
  <c r="K39" i="1"/>
  <c r="K150" i="1"/>
  <c r="K434" i="1"/>
  <c r="K19" i="1"/>
  <c r="K17" i="1"/>
  <c r="K27" i="1" s="1"/>
  <c r="K120" i="1"/>
  <c r="K344" i="1"/>
  <c r="K29" i="1"/>
  <c r="K32" i="1"/>
  <c r="K644" i="1"/>
  <c r="K182" i="1"/>
  <c r="K642" i="1"/>
  <c r="K41" i="1"/>
  <c r="K646" i="1"/>
  <c r="K648" i="1"/>
  <c r="K44" i="1"/>
  <c r="K37" i="1"/>
  <c r="K545" i="1"/>
  <c r="K117" i="1"/>
  <c r="K502" i="1"/>
  <c r="K421" i="1"/>
  <c r="K523" i="1"/>
  <c r="K633" i="1"/>
  <c r="K303" i="1"/>
  <c r="K629" i="1"/>
  <c r="K418" i="1"/>
  <c r="K129" i="1"/>
  <c r="K621" i="1"/>
  <c r="K168" i="1"/>
  <c r="K624" i="1"/>
  <c r="K331" i="1"/>
  <c r="K363" i="1"/>
  <c r="K442" i="1"/>
  <c r="K211" i="1"/>
  <c r="K631" i="1"/>
  <c r="K142" i="1"/>
  <c r="K520" i="1"/>
  <c r="J293" i="1"/>
  <c r="J272" i="1"/>
  <c r="J379" i="1"/>
  <c r="J378" i="1"/>
  <c r="J230" i="1"/>
  <c r="J229" i="1"/>
  <c r="J189" i="1"/>
  <c r="J190" i="1"/>
  <c r="J160" i="1"/>
  <c r="J159" i="1"/>
  <c r="K109" i="1"/>
  <c r="J321" i="1"/>
  <c r="K321" i="1" s="1"/>
  <c r="J290" i="1"/>
  <c r="K290" i="1" s="1"/>
  <c r="K101" i="1"/>
  <c r="J594" i="1"/>
  <c r="K594" i="1" s="1"/>
  <c r="J518" i="1"/>
  <c r="J463" i="1"/>
  <c r="J436" i="1"/>
  <c r="K436" i="1" s="1"/>
  <c r="J409" i="1"/>
  <c r="K409" i="1" s="1"/>
  <c r="J352" i="1"/>
  <c r="K352" i="1" s="1"/>
  <c r="J324" i="1"/>
  <c r="K324" i="1" s="1"/>
  <c r="J288" i="1"/>
  <c r="K288" i="1" s="1"/>
  <c r="J217" i="1"/>
  <c r="K217" i="1" s="1"/>
  <c r="J195" i="1"/>
  <c r="J166" i="1"/>
  <c r="K166" i="1" s="1"/>
  <c r="K626" i="1"/>
  <c r="J608" i="1"/>
  <c r="K608" i="1" s="1"/>
  <c r="K578" i="1"/>
  <c r="J550" i="1"/>
  <c r="K550" i="1" s="1"/>
  <c r="K481" i="1"/>
  <c r="K447" i="1"/>
  <c r="J420" i="1"/>
  <c r="K420" i="1" s="1"/>
  <c r="J396" i="1"/>
  <c r="K396" i="1" s="1"/>
  <c r="J395" i="1"/>
  <c r="K395" i="1" s="1"/>
  <c r="J368" i="1"/>
  <c r="K368" i="1" s="1"/>
  <c r="K246" i="1"/>
  <c r="K247" i="1"/>
  <c r="K83" i="1"/>
  <c r="J611" i="1"/>
  <c r="K611" i="1" s="1"/>
  <c r="J581" i="1"/>
  <c r="K581" i="1" s="1"/>
  <c r="K484" i="1"/>
  <c r="J450" i="1"/>
  <c r="K450" i="1" s="1"/>
  <c r="J423" i="1"/>
  <c r="K423" i="1" s="1"/>
  <c r="K371" i="1"/>
  <c r="K126" i="1"/>
  <c r="J72" i="1"/>
  <c r="J88" i="1" s="1"/>
  <c r="N29" i="1"/>
  <c r="J26" i="1"/>
  <c r="K26" i="1" s="1"/>
  <c r="K627" i="1" l="1"/>
  <c r="K649" i="1"/>
  <c r="K50" i="1"/>
  <c r="K35" i="1"/>
  <c r="K71" i="1"/>
  <c r="K233" i="1"/>
  <c r="K31" i="1"/>
  <c r="K378" i="1"/>
  <c r="K159" i="1"/>
  <c r="K229" i="1"/>
  <c r="K189" i="1"/>
  <c r="K637" i="1" l="1"/>
  <c r="K640" i="1" s="1"/>
  <c r="K623" i="1"/>
  <c r="J618" i="1"/>
  <c r="K616" i="1"/>
  <c r="K605" i="1"/>
  <c r="K604" i="1"/>
  <c r="K602" i="1"/>
  <c r="J601" i="1"/>
  <c r="K601" i="1" s="1"/>
  <c r="J597" i="1"/>
  <c r="K597" i="1" s="1"/>
  <c r="J596" i="1"/>
  <c r="K596" i="1" s="1"/>
  <c r="J595" i="1"/>
  <c r="K595" i="1" s="1"/>
  <c r="J593" i="1"/>
  <c r="J592" i="1"/>
  <c r="J591" i="1"/>
  <c r="J590" i="1"/>
  <c r="J589" i="1"/>
  <c r="J588" i="1"/>
  <c r="J587" i="1"/>
  <c r="J586" i="1"/>
  <c r="J580" i="1"/>
  <c r="J579" i="1"/>
  <c r="K573" i="1"/>
  <c r="J572" i="1"/>
  <c r="K572" i="1" s="1"/>
  <c r="J571" i="1"/>
  <c r="J570" i="1"/>
  <c r="J567" i="1"/>
  <c r="K567" i="1" s="1"/>
  <c r="J566" i="1"/>
  <c r="J565" i="1"/>
  <c r="J564" i="1"/>
  <c r="J563" i="1"/>
  <c r="J562" i="1"/>
  <c r="J561" i="1"/>
  <c r="J560" i="1"/>
  <c r="J559" i="1"/>
  <c r="J558" i="1"/>
  <c r="J557" i="1"/>
  <c r="K547" i="1"/>
  <c r="J544" i="1"/>
  <c r="K544" i="1" s="1"/>
  <c r="J543" i="1"/>
  <c r="J542" i="1"/>
  <c r="J539" i="1"/>
  <c r="J538" i="1"/>
  <c r="J537" i="1"/>
  <c r="J536" i="1"/>
  <c r="J535" i="1"/>
  <c r="J534" i="1"/>
  <c r="J556" i="1" s="1"/>
  <c r="J533" i="1"/>
  <c r="J532" i="1"/>
  <c r="K529" i="1"/>
  <c r="K528" i="1"/>
  <c r="J527" i="1"/>
  <c r="J526" i="1"/>
  <c r="K518" i="1"/>
  <c r="J517" i="1"/>
  <c r="J516" i="1"/>
  <c r="J515" i="1"/>
  <c r="J514" i="1"/>
  <c r="J513" i="1"/>
  <c r="J512" i="1"/>
  <c r="J511" i="1"/>
  <c r="J510" i="1"/>
  <c r="J507" i="1"/>
  <c r="K507" i="1" s="1"/>
  <c r="J506" i="1"/>
  <c r="J505" i="1"/>
  <c r="J501" i="1"/>
  <c r="K501" i="1" s="1"/>
  <c r="J500" i="1"/>
  <c r="J499" i="1"/>
  <c r="J496" i="1"/>
  <c r="J495" i="1"/>
  <c r="J494" i="1"/>
  <c r="J493" i="1"/>
  <c r="J492" i="1"/>
  <c r="J491" i="1"/>
  <c r="J490" i="1"/>
  <c r="J489" i="1"/>
  <c r="J488" i="1"/>
  <c r="J487" i="1"/>
  <c r="K482" i="1"/>
  <c r="K478" i="1"/>
  <c r="K472" i="1"/>
  <c r="K470" i="1"/>
  <c r="J469" i="1"/>
  <c r="K469" i="1" s="1"/>
  <c r="J464" i="1"/>
  <c r="K464" i="1" s="1"/>
  <c r="K463" i="1"/>
  <c r="J462" i="1"/>
  <c r="K461" i="1" s="1"/>
  <c r="J460" i="1"/>
  <c r="J459" i="1"/>
  <c r="J458" i="1"/>
  <c r="J457" i="1"/>
  <c r="J456" i="1"/>
  <c r="J455" i="1"/>
  <c r="K445" i="1"/>
  <c r="J441" i="1"/>
  <c r="K441" i="1" s="1"/>
  <c r="J440" i="1"/>
  <c r="J439" i="1"/>
  <c r="J433" i="1"/>
  <c r="J432" i="1"/>
  <c r="J431" i="1"/>
  <c r="J430" i="1"/>
  <c r="J429" i="1"/>
  <c r="J428" i="1"/>
  <c r="J427" i="1"/>
  <c r="J426" i="1"/>
  <c r="J414" i="1"/>
  <c r="K414" i="1" s="1"/>
  <c r="J408" i="1"/>
  <c r="J407" i="1"/>
  <c r="J406" i="1"/>
  <c r="J405" i="1"/>
  <c r="J404" i="1"/>
  <c r="J403" i="1"/>
  <c r="K403" i="1" s="1"/>
  <c r="J402" i="1"/>
  <c r="J401" i="1"/>
  <c r="K393" i="1"/>
  <c r="K392" i="1"/>
  <c r="K390" i="1"/>
  <c r="J389" i="1"/>
  <c r="K389" i="1" s="1"/>
  <c r="K387" i="1"/>
  <c r="J385" i="1"/>
  <c r="J384" i="1"/>
  <c r="J383" i="1"/>
  <c r="J382" i="1"/>
  <c r="J381" i="1"/>
  <c r="J380" i="1"/>
  <c r="J377" i="1"/>
  <c r="J376" i="1"/>
  <c r="K369" i="1"/>
  <c r="K366" i="1"/>
  <c r="J365" i="1"/>
  <c r="J359" i="1"/>
  <c r="K359" i="1" s="1"/>
  <c r="K357" i="1"/>
  <c r="J356" i="1"/>
  <c r="K356" i="1" s="1"/>
  <c r="K354" i="1"/>
  <c r="J351" i="1"/>
  <c r="J350" i="1"/>
  <c r="J348" i="1"/>
  <c r="K348" i="1" s="1"/>
  <c r="J347" i="1"/>
  <c r="J346" i="1"/>
  <c r="K342" i="1"/>
  <c r="K339" i="1"/>
  <c r="K337" i="1"/>
  <c r="K334" i="1"/>
  <c r="J328" i="1"/>
  <c r="K328" i="1" s="1"/>
  <c r="J327" i="1"/>
  <c r="K327" i="1" s="1"/>
  <c r="J325" i="1"/>
  <c r="K325" i="1" s="1"/>
  <c r="J323" i="1"/>
  <c r="J322" i="1"/>
  <c r="J320" i="1"/>
  <c r="J319" i="1"/>
  <c r="J318" i="1"/>
  <c r="J317" i="1"/>
  <c r="J316" i="1"/>
  <c r="J315" i="1"/>
  <c r="J314" i="1"/>
  <c r="J313" i="1"/>
  <c r="J311" i="1"/>
  <c r="K306" i="1"/>
  <c r="J302" i="1"/>
  <c r="K302" i="1" s="1"/>
  <c r="K300" i="1"/>
  <c r="J299" i="1"/>
  <c r="K299" i="1" s="1"/>
  <c r="K297" i="1"/>
  <c r="K296" i="1"/>
  <c r="K294" i="1"/>
  <c r="K293" i="1"/>
  <c r="J291" i="1"/>
  <c r="K291" i="1" s="1"/>
  <c r="K289" i="1"/>
  <c r="J287" i="1"/>
  <c r="J286" i="1"/>
  <c r="J285" i="1"/>
  <c r="J284" i="1"/>
  <c r="J283" i="1"/>
  <c r="J282" i="1"/>
  <c r="J281" i="1"/>
  <c r="J280" i="1"/>
  <c r="K278" i="1"/>
  <c r="J275" i="1"/>
  <c r="J277" i="1" s="1"/>
  <c r="K273" i="1"/>
  <c r="J270" i="1"/>
  <c r="K267" i="1"/>
  <c r="K266" i="1"/>
  <c r="K264" i="1"/>
  <c r="J263" i="1"/>
  <c r="K263" i="1" s="1"/>
  <c r="J261" i="1"/>
  <c r="K261" i="1" s="1"/>
  <c r="J255" i="1"/>
  <c r="J254" i="1"/>
  <c r="J253" i="1"/>
  <c r="J252" i="1"/>
  <c r="J250" i="1"/>
  <c r="K244" i="1"/>
  <c r="K241" i="1"/>
  <c r="J238" i="1"/>
  <c r="K238" i="1" s="1"/>
  <c r="K248" i="1" s="1"/>
  <c r="J235" i="1"/>
  <c r="K223" i="1"/>
  <c r="J221" i="1"/>
  <c r="K221" i="1" s="1"/>
  <c r="J216" i="1"/>
  <c r="J215" i="1"/>
  <c r="J214" i="1"/>
  <c r="J213" i="1"/>
  <c r="J207" i="1"/>
  <c r="K204" i="1"/>
  <c r="K202" i="1"/>
  <c r="K201" i="1"/>
  <c r="J199" i="1"/>
  <c r="K199" i="1" s="1"/>
  <c r="J198" i="1"/>
  <c r="J197" i="1"/>
  <c r="J196" i="1"/>
  <c r="K196" i="1" s="1"/>
  <c r="K195" i="1"/>
  <c r="J194" i="1"/>
  <c r="J193" i="1"/>
  <c r="J192" i="1"/>
  <c r="J191" i="1"/>
  <c r="J187" i="1"/>
  <c r="K179" i="1"/>
  <c r="K178" i="1"/>
  <c r="K176" i="1"/>
  <c r="J175" i="1"/>
  <c r="K175" i="1" s="1"/>
  <c r="J173" i="1"/>
  <c r="K173" i="1" s="1"/>
  <c r="J172" i="1"/>
  <c r="K172" i="1" s="1"/>
  <c r="J170" i="1"/>
  <c r="K170" i="1" s="1"/>
  <c r="J167" i="1"/>
  <c r="K167" i="1" s="1"/>
  <c r="J165" i="1"/>
  <c r="J164" i="1"/>
  <c r="K164" i="1" s="1"/>
  <c r="J163" i="1"/>
  <c r="K163" i="1" s="1"/>
  <c r="J162" i="1"/>
  <c r="J161" i="1"/>
  <c r="J157" i="1"/>
  <c r="K152" i="1"/>
  <c r="K148" i="1"/>
  <c r="K147" i="1"/>
  <c r="K145" i="1"/>
  <c r="K155" i="1" s="1"/>
  <c r="K144" i="1"/>
  <c r="J141" i="1"/>
  <c r="J140" i="1"/>
  <c r="K139" i="1"/>
  <c r="J138" i="1"/>
  <c r="J137" i="1"/>
  <c r="K124" i="1"/>
  <c r="K115" i="1"/>
  <c r="K112" i="1"/>
  <c r="K110" i="1"/>
  <c r="K107" i="1"/>
  <c r="K106" i="1"/>
  <c r="K104" i="1"/>
  <c r="K100" i="1"/>
  <c r="K97" i="1"/>
  <c r="K89" i="1"/>
  <c r="K84" i="1"/>
  <c r="K81" i="1"/>
  <c r="K78" i="1"/>
  <c r="J75" i="1"/>
  <c r="N65" i="1" s="1"/>
  <c r="K65" i="1"/>
  <c r="K60" i="1"/>
  <c r="K59" i="1"/>
  <c r="J22" i="1"/>
  <c r="J186" i="1" l="1"/>
  <c r="K193" i="1"/>
  <c r="N532" i="1"/>
  <c r="N426" i="1"/>
  <c r="K309" i="1"/>
  <c r="K127" i="1"/>
  <c r="J452" i="1"/>
  <c r="N510" i="1"/>
  <c r="N557" i="1"/>
  <c r="N187" i="1"/>
  <c r="N250" i="1"/>
  <c r="N311" i="1"/>
  <c r="J509" i="1"/>
  <c r="J531" i="1"/>
  <c r="J613" i="1"/>
  <c r="N584" i="1"/>
  <c r="J620" i="1"/>
  <c r="N614" i="1"/>
  <c r="N487" i="1"/>
  <c r="J269" i="1"/>
  <c r="J341" i="1"/>
  <c r="K372" i="1"/>
  <c r="J583" i="1"/>
  <c r="N157" i="1"/>
  <c r="N270" i="1"/>
  <c r="J228" i="1"/>
  <c r="N207" i="1"/>
  <c r="J486" i="1"/>
  <c r="N453" i="1"/>
  <c r="J425" i="1"/>
  <c r="N399" i="1"/>
  <c r="J398" i="1"/>
  <c r="N374" i="1"/>
  <c r="J373" i="1"/>
  <c r="N342" i="1"/>
  <c r="J310" i="1"/>
  <c r="N278" i="1"/>
  <c r="J249" i="1"/>
  <c r="N229" i="1"/>
  <c r="K234" i="1"/>
  <c r="K191" i="1"/>
  <c r="J206" i="1"/>
  <c r="K137" i="1"/>
  <c r="N129" i="1"/>
  <c r="J156" i="1"/>
  <c r="N5" i="1"/>
  <c r="J28" i="1"/>
  <c r="K592" i="1"/>
  <c r="K365" i="1"/>
  <c r="K432" i="1"/>
  <c r="K514" i="1"/>
  <c r="K512" i="1"/>
  <c r="K56" i="1"/>
  <c r="K63" i="1" s="1"/>
  <c r="K588" i="1"/>
  <c r="K561" i="1"/>
  <c r="K538" i="1"/>
  <c r="K559" i="1"/>
  <c r="K493" i="1"/>
  <c r="K489" i="1"/>
  <c r="K455" i="1"/>
  <c r="K384" i="1"/>
  <c r="K350" i="1"/>
  <c r="K459" i="1"/>
  <c r="K187" i="1"/>
  <c r="K205" i="1" s="1"/>
  <c r="K34" i="1"/>
  <c r="K75" i="1"/>
  <c r="K87" i="1" s="1"/>
  <c r="K207" i="1"/>
  <c r="K227" i="1" s="1"/>
  <c r="K43" i="1"/>
  <c r="K250" i="1"/>
  <c r="K268" i="1" s="1"/>
  <c r="K618" i="1"/>
  <c r="K58" i="1"/>
  <c r="K157" i="1"/>
  <c r="K185" i="1" s="1"/>
  <c r="K270" i="1"/>
  <c r="K276" i="1" s="1"/>
  <c r="K311" i="1"/>
  <c r="K340" i="1" s="1"/>
  <c r="K22" i="1"/>
  <c r="K534" i="1"/>
  <c r="K426" i="1"/>
  <c r="K495" i="1"/>
  <c r="K319" i="1"/>
  <c r="K532" i="1"/>
  <c r="K542" i="1"/>
  <c r="K275" i="1"/>
  <c r="K315" i="1"/>
  <c r="K346" i="1"/>
  <c r="K499" i="1"/>
  <c r="K579" i="1"/>
  <c r="K599" i="1"/>
  <c r="K282" i="1"/>
  <c r="K453" i="1"/>
  <c r="K570" i="1"/>
  <c r="K77" i="1"/>
  <c r="K557" i="1"/>
  <c r="K430" i="1"/>
  <c r="K505" i="1"/>
  <c r="K215" i="1"/>
  <c r="K586" i="1"/>
  <c r="K516" i="1"/>
  <c r="K254" i="1"/>
  <c r="K590" i="1"/>
  <c r="K563" i="1"/>
  <c r="K380" i="1"/>
  <c r="K284" i="1"/>
  <c r="K457" i="1"/>
  <c r="K467" i="1"/>
  <c r="K213" i="1"/>
  <c r="K526" i="1"/>
  <c r="K374" i="1"/>
  <c r="K397" i="1" s="1"/>
  <c r="K382" i="1"/>
  <c r="K576" i="1"/>
  <c r="K98" i="1"/>
  <c r="K140" i="1"/>
  <c r="K479" i="1"/>
  <c r="K135" i="1"/>
  <c r="K536" i="1"/>
  <c r="K565" i="1"/>
  <c r="K401" i="1"/>
  <c r="K405" i="1"/>
  <c r="K102" i="1"/>
  <c r="K272" i="1"/>
  <c r="K487" i="1"/>
  <c r="K548" i="1"/>
  <c r="K552" i="1"/>
  <c r="K439" i="1"/>
  <c r="K510" i="1"/>
  <c r="K609" i="1"/>
  <c r="K317" i="1"/>
  <c r="K491" i="1"/>
  <c r="K584" i="1"/>
  <c r="K614" i="1"/>
  <c r="K619" i="1" s="1"/>
  <c r="K399" i="1"/>
  <c r="K424" i="1" s="1"/>
  <c r="K197" i="1"/>
  <c r="K286" i="1"/>
  <c r="K322" i="1"/>
  <c r="K407" i="1"/>
  <c r="K448" i="1"/>
  <c r="K476" i="1"/>
  <c r="K91" i="1"/>
  <c r="K161" i="1"/>
  <c r="K313" i="1"/>
  <c r="K428" i="1"/>
  <c r="K376" i="1"/>
  <c r="K252" i="1"/>
  <c r="K280" i="1"/>
  <c r="K612" i="1" l="1"/>
  <c r="K508" i="1"/>
  <c r="K555" i="1"/>
  <c r="K530" i="1"/>
  <c r="K582" i="1"/>
  <c r="K485" i="1"/>
  <c r="K451" i="1"/>
</calcChain>
</file>

<file path=xl/sharedStrings.xml><?xml version="1.0" encoding="utf-8"?>
<sst xmlns="http://schemas.openxmlformats.org/spreadsheetml/2006/main" count="2447" uniqueCount="174">
  <si>
    <t>о фактическом исполнении государственных заданий государственными учреждениями в отчетном финансовом году</t>
  </si>
  <si>
    <t>№ п/п</t>
  </si>
  <si>
    <t>Наименование учреждения, оказывающего услугу (выполняющего работу)</t>
  </si>
  <si>
    <t>Наименование оказываемой услуги (выполняемой работы)</t>
  </si>
  <si>
    <t>Вариант оказания (выполнения)</t>
  </si>
  <si>
    <t>Показатель (качества, объема)</t>
  </si>
  <si>
    <t>Наименование показателя</t>
  </si>
  <si>
    <t>Единица измерения</t>
  </si>
  <si>
    <t>Значение, утвержденное в государственном задании на отчетный финансовый год</t>
  </si>
  <si>
    <t>Фактическое значение за отчетный финансовый год</t>
  </si>
  <si>
    <t>Причины отклонения значений от запланированных</t>
  </si>
  <si>
    <t>Источник информации о фактическом значении показателя</t>
  </si>
  <si>
    <t>Оценка итоговая</t>
  </si>
  <si>
    <t>Услуга</t>
  </si>
  <si>
    <t>Показатель качества</t>
  </si>
  <si>
    <t>Соответствие порядкам оказания медицинской помощи и на основе стандартов медицинской помощи</t>
  </si>
  <si>
    <t>%</t>
  </si>
  <si>
    <t>Удовлетворенность потребителей в оказанной государственной услуге</t>
  </si>
  <si>
    <t>Показатель объема</t>
  </si>
  <si>
    <t>Высокотехнологичная медицинская помощь, не включенная в базовую программу обязательного медицинского страхования</t>
  </si>
  <si>
    <t>Высокотехнологичная медицинская помощь</t>
  </si>
  <si>
    <t>Случай госпитализации</t>
  </si>
  <si>
    <t>Изъятие, хранение и транспортировка органов и (или) тканей человека для трансплантации</t>
  </si>
  <si>
    <t>Работа</t>
  </si>
  <si>
    <t>Пренатальный скрининг</t>
  </si>
  <si>
    <t>Исследования</t>
  </si>
  <si>
    <t>Неонатальный скрининг</t>
  </si>
  <si>
    <t>Посещения</t>
  </si>
  <si>
    <t>Обращения</t>
  </si>
  <si>
    <t>Первичная медико-санитарная помощь, не включенная в базовую программу обязательного медицинского страхования в условиях дневного стационара по профилю: дерматовенерология (в части венерологии)</t>
  </si>
  <si>
    <t xml:space="preserve"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 по профилю: Дерматовенерология (в части венерологии)   </t>
  </si>
  <si>
    <t xml:space="preserve">Соответствие порядку проведения экспертизы связи заболевания с профессией и порядку проведения экспертизы профпригодности </t>
  </si>
  <si>
    <t>Количество экспертиз</t>
  </si>
  <si>
    <t>Доля выпускников, успешно сдавших итоговую аттестацию</t>
  </si>
  <si>
    <t>Человек</t>
  </si>
  <si>
    <t xml:space="preserve">Государственное бюджетное профессиональное образовательное учреждение «Центр непрерывного профессионального медицинского развития Ленинградской области» 
 </t>
  </si>
  <si>
    <t xml:space="preserve">Обращения </t>
  </si>
  <si>
    <t xml:space="preserve">Посещения </t>
  </si>
  <si>
    <t>Специализированная медицинская помощь (за исключением высокотехнологичной медицинской помощи), включенная в базовую программу обязательного медицинского страхования</t>
  </si>
  <si>
    <t>Сестринский уход</t>
  </si>
  <si>
    <t>Койко-день</t>
  </si>
  <si>
    <t>Вызов</t>
  </si>
  <si>
    <t>ИТОГО</t>
  </si>
  <si>
    <t>Паллиативная медицинская помощь в амбулаторных условиях</t>
  </si>
  <si>
    <t>Первичная-медико санитарная помощь, в части диагностики и лечения по профилю психотерапия</t>
  </si>
  <si>
    <t>Первичная медико-санитарная помощь, не включенная в базовую программу обязательного медицинского страхования в условиях дневного стационара по профилю: фтизиатрия</t>
  </si>
  <si>
    <t>Случай лечения</t>
  </si>
  <si>
    <t>Паллиативная медицинская помощь</t>
  </si>
  <si>
    <t xml:space="preserve">Первичная медико-санитарная помощь, не включенная в базовую программу обязательного медицинского страхования в условиях дневного стационара по профилю: психотерапия     </t>
  </si>
  <si>
    <t>Специализированная медицинская помощь в условиях дневного стационара по профилю: психотерапия</t>
  </si>
  <si>
    <t xml:space="preserve">Первичная медико-санитарная помощь, не включенная в базовую программу обязательного медицинского страхования в условиях дневного стационара по профилю: фтизиатрия  </t>
  </si>
  <si>
    <t xml:space="preserve">Специализированная медицинская помощь (за исключением высокотехнологичной медицинской помощи), включенная в базовую программу обязательного медицинского страхования                                                            </t>
  </si>
  <si>
    <t xml:space="preserve">Первичная медико-санитарная помощь, не включенная в базовую программу обязательного медицинского страхования в условиях дневного стационара по профилю: психотерапия                           </t>
  </si>
  <si>
    <t>Первичная медико-санитарная помощь, не включенная в базовую программу обязательного медицинского страхования в условиях дневного стационара по профилю: психотерапия</t>
  </si>
  <si>
    <t>Скорая, в том числе скорая специализированная, медицинская помощь (включая медицинскую эвакуацию), включенная в базовую программу обязательного медицинского страхования, а также оказание медицинской помощи при чрезвычайных ситуациях</t>
  </si>
  <si>
    <t xml:space="preserve">Паллиативная медицинская помощь в амбулаторных условиях </t>
  </si>
  <si>
    <t xml:space="preserve">Сестринский уход                                                                  </t>
  </si>
  <si>
    <t xml:space="preserve">Паллиативная медицинская помощь                                                      </t>
  </si>
  <si>
    <t xml:space="preserve">Паллиативная медицинская помощь                                       </t>
  </si>
  <si>
    <t xml:space="preserve">Специализированная медицинская помощь (за исключением высокотехнологичной медицинской помощи), включенная в базовую программу обязательного медицинского страхования       </t>
  </si>
  <si>
    <t xml:space="preserve">Сестринский уход                                                                   </t>
  </si>
  <si>
    <t xml:space="preserve">Координация деятельности службы медицины катастроф Ленинградской области и обеспечение готовности ее сил и средств к ликвидации медико-санитарных последствий чрезвычайных ситуаций на территории Ленинградской области  </t>
  </si>
  <si>
    <t>Хоспис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</si>
  <si>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психических расстройствах и расстройствах поведения, по профилю психиатрия-наркология</t>
  </si>
  <si>
    <t>Химико - токсикологические исследования</t>
  </si>
  <si>
    <t>Специализированная медицинская помощь (за исключением 
высокотехнологичной медицинской помощи), не включенная в базовую 
программу обязательного медицинского страхования, по профилю: психиатрия-наркология (в части наркологии)</t>
  </si>
  <si>
    <t>Паллиативная медицинская помощь в стационарных условиях</t>
  </si>
  <si>
    <t>Серологические исследования</t>
  </si>
  <si>
    <t>Прием, хранение, доставка и передача медицинским и аптечным организациям Ленинградской области лекарственных средств, включая наркотические и психотропные средства, медицинские изделия, специализированные продукты лечебного питания, и осуществление организационных мероприятий по обеспечению льготных категорий граждан лекарственными средствами, включая наркотические и психотропные средства, медицинскими изделиями, специализированными продуктами лечебного питания</t>
  </si>
  <si>
    <t>Оценка выполнения государственным учреждением государственного задания по каждому показателю, %</t>
  </si>
  <si>
    <t>Сводная оценка выполнения государственными учреждениями государственного задания по показателям (качества, объема), %</t>
  </si>
  <si>
    <t>Комитет по здравоохранению Ленинградской области</t>
  </si>
  <si>
    <t>Первичная медико-санитарная помощь, в части диагностики и лечения по профилю психотерапия</t>
  </si>
  <si>
    <t>-</t>
  </si>
  <si>
    <t>Первичная медико-санитарная помощь, в части диагностики и лечения (ВИЧ-инфекция)</t>
  </si>
  <si>
    <t>Первичная медико-санитарная помощь, не включенная в базовую программу обязательного медицинского страхования</t>
  </si>
  <si>
    <t xml:space="preserve">Показатель объема 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</si>
  <si>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психических расстройствах и расстройствах поведения, по профилю психиатрия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</si>
  <si>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психиатрия, психотерапия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</si>
  <si>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профилю: психиатрия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</si>
  <si>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профилю: психотерапия</t>
  </si>
  <si>
    <t xml:space="preserve">Судебно-психиатрическая экспертиза </t>
  </si>
  <si>
    <t>Соответствие инструкции об организации производства судебно-психиатрических экспертиз в отделениях судебно-психиатрических экспертиз государственных психиатрических учреждений</t>
  </si>
  <si>
    <t>Исследования в целях установления обстоятельств, подлежащих доказыванию по конкретному делу</t>
  </si>
  <si>
    <t>Отсутствие сотрудника в связи с учебой</t>
  </si>
  <si>
    <t>Посещение других профильных медицинских учреждений, расположенных на территории города Санкт-Петербурга</t>
  </si>
  <si>
    <t>Уменьшение объемов оказания  амбулаторной наркологической помощи связано с частичным выбытием контингента за пределы региона</t>
  </si>
  <si>
    <t>Уменьшение объемов оказания амбулаторной психотерапевтической помощи связано с уменьшением обращаемости в государственную систему здравоохранения, а также частичным выбытием контингента за пределы региона</t>
  </si>
  <si>
    <t>Отсутствие врача-психотерапевта</t>
  </si>
  <si>
    <t xml:space="preserve">СВОДНЫЙ ОТЧЁТ за 12 месяцев 2025 года </t>
  </si>
  <si>
    <t>Государственное бюджетное учреждение здравоохранения Ленинградская областная клиническая больница</t>
  </si>
  <si>
    <t>Первичная медико-санитарная помощь, включенная в базовую программу обязательного медицинского страхования</t>
  </si>
  <si>
    <t xml:space="preserve">Оказание медицинских услуг по лабораторной диагностике </t>
  </si>
  <si>
    <t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t>
  </si>
  <si>
    <t>Ленинградское областное государственное бюджетное учреждение здравоохранения "Детская клиническая больница"</t>
  </si>
  <si>
    <t>Государственное бюджетное учреждение здравоохранения "Ленинградский областной Центр специализированных видов медицинской помощи"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</si>
  <si>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психических расстройствах и расстройствах поведения, по профилю дерматовенерология (в части венерологии)</t>
  </si>
  <si>
    <t>Оказание медицинских услуг по лабораторной диагностике</t>
  </si>
  <si>
    <t>Государственное бюджетное учреждение здравоохранения Ленинградской области "Центр профессиональной патологии"</t>
  </si>
  <si>
    <t>Реализация дополнительных профессиональных программ повышения квалификации</t>
  </si>
  <si>
    <t>Реализация дополнительных профессиональных программ профессиональной переподготовки</t>
  </si>
  <si>
    <t xml:space="preserve">Государственное бюджетное учреждение здравоохранения Ленинградской области «Бокситогорская межрайонная больница» </t>
  </si>
  <si>
    <t xml:space="preserve">Первичная медико-санитарная помощь, не включенная в базовую программу обязательного медицинского страхования 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</si>
  <si>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психических расстройствах и расстройствах поведения, по профилю инфекционные болезни (в части синдрома приобретенного иммунодефицита (ВИЧ-инфекции))</t>
  </si>
  <si>
    <t xml:space="preserve">Специализированная медицинская помощь (за исключением высокотехнологичной медицинской помощи), включенная в базовую программу обязательного медицинского страхования </t>
  </si>
  <si>
    <t xml:space="preserve">Государственное бюджетное учреждение здравоохранения Ленинградской области «Волховская межрайонная больница» </t>
  </si>
  <si>
    <t>Скорая, в том числе скорая специализированная, медицинская помощь (за исключением санитарно-авиационной эвакуации)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</si>
  <si>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</t>
  </si>
  <si>
    <t>Реализация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образования, среднего общего образования</t>
  </si>
  <si>
    <t>Удельный вес численности выпускников по специальности, соответствующей профилю среднего профессионального образования, трудоустроившихся после окончания обучения</t>
  </si>
  <si>
    <t xml:space="preserve">Реализация дополнительных профессиональных программ повышения квалификации 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</si>
  <si>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психических расстройствах и расстройствах поведения, по профилю Фтизиатрия</t>
  </si>
  <si>
    <t>Первичная медико-санитарная помощь, в части профилактики (лечебная физкультура и спортивная медицина)</t>
  </si>
  <si>
    <t>Выездная патронажная служба паллиативной медицинской помощи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</si>
  <si>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Инфекционные болезни (в части синдрома приобретенного иммунодефицита (ВИЧ-инфекции))</t>
  </si>
  <si>
    <t xml:space="preserve">Государственное бюджетное учреждение здравоохранения Ленинградской области  «Волосовская межрайонная больница» </t>
  </si>
  <si>
    <t xml:space="preserve">Государственное бюджетное учреждение здравоохранения Ленинградской области «Всеволожская клиническая межрайонная больница» </t>
  </si>
  <si>
    <t xml:space="preserve">Государственное бюджетное учреждение здравоохранения Ленинградской области «Токсовская клиническая межрайонная больница» </t>
  </si>
  <si>
    <t xml:space="preserve">Государственное бюджетное учреждение здравоохранения Ленинградской области «Сертоловская городская больница» </t>
  </si>
  <si>
    <t>Первичная медико-санитарная помощь</t>
  </si>
  <si>
    <t>Проведение углубленных медицинских обследований спортсменов субъекта Российской Федерации</t>
  </si>
  <si>
    <t xml:space="preserve">Государственное бюджетное учреждение здравоохранения Ленинградской области «Выборгская межрайонная больница» </t>
  </si>
  <si>
    <t xml:space="preserve">Государственное бюджетное учреждение здравоохранения Ленинградской области «Рощинская межрайонная больница» </t>
  </si>
  <si>
    <t>Государственное бюджетное учреждение здравоохранения Ленинградской области «Выборгская детская районная больница»</t>
  </si>
  <si>
    <t>Государственное бюджетное учреждение здравоохранения Ленинградской области «Гатчинская клиническая межрайонная больница»</t>
  </si>
  <si>
    <t xml:space="preserve">Паллиативная медицинская помощь в стационарных условиях </t>
  </si>
  <si>
    <t xml:space="preserve">Государственное бюджетное учреждение здравоохранения Ленинградской области  «Кингисеппская межрайонная больница им.  П.Н.Прохорова»
</t>
  </si>
  <si>
    <t xml:space="preserve">Специализированная медицинская помощь (за исключением высокотехнологичной медицинской помощи), включенная в базовую программу обязательного медицинского страхования   </t>
  </si>
  <si>
    <t>Государственное бюджетное учреждение здравоохранения Ленинградской области «Киришская клиническая межрайонная больница»</t>
  </si>
  <si>
    <t>Государственное бюджетное учреждение здравоохранения Ленинградской области «Кировская клиническая межрайонная больница»</t>
  </si>
  <si>
    <t>Государственное бюджетное учреждение здравоохранения Ленинградской области «Лодейнопольская межрайонная больница»</t>
  </si>
  <si>
    <t xml:space="preserve">Паллиативная медицинская помощь в стационарных условиях                                          </t>
  </si>
  <si>
    <t>Государственное бюджетное учреждение здравоохранения Ленинградской области «Ломоносовская межрайонная больница им. И.Н.Юдченко»</t>
  </si>
  <si>
    <t xml:space="preserve">Паллиативная медицинская помощь в стационарных условиях                                                                </t>
  </si>
  <si>
    <t>Государственное бюджетное учреждение здравоохранения Ленинградской области «Лужская межрайонная больница»</t>
  </si>
  <si>
    <t xml:space="preserve">Паллиативная медицинская помощь в стационарных условиях                                                            </t>
  </si>
  <si>
    <t>Государственное бюджетное учреждение здравоохранения Ленинградской области «Подпорожская межрайонная больница»</t>
  </si>
  <si>
    <t>Государственное бюджетное учреждение здравоохранения Ленинградской области «Приозерская межрайонная больница»</t>
  </si>
  <si>
    <t>Государственное бюджетное учреждение здравоохранения Ленинградской области «Сланцевская межрайонная больница»</t>
  </si>
  <si>
    <t xml:space="preserve">Паллиативная медицинская помощь в стационарных условиях                                                              </t>
  </si>
  <si>
    <t>Государственное бюджетное учреждение здравоохранения Ленинградской области «Тихвинская межрайонная больница им. А.Ф.Калмыкова»</t>
  </si>
  <si>
    <t xml:space="preserve">Паллиативная медицинская помощь в стационарных условиях        </t>
  </si>
  <si>
    <t>Государственное бюджетное учреждение здравоохранения Ленинградской области «Тосненская клиническая межрайонная больница»</t>
  </si>
  <si>
    <t xml:space="preserve">Паллиативная медицинская помощь в стационарных условиях                                                      </t>
  </si>
  <si>
    <t>Координация деятельности службы медицины катастроф Ленинградской области и обеспечение готовности ее сил и средств к ликвидации медико-санитарных последствий чрезвычайных ситуаций на территории Ленинградской области</t>
  </si>
  <si>
    <t>Выездная патронажная служба паллиативной медицинской помощи детям</t>
  </si>
  <si>
    <t>Государственное бюджетное учреждение здравоохранения Ленинградской области «Станция скорой медицинской помощи»</t>
  </si>
  <si>
    <t>Государственное автономное учреждение здравоохранения Ленинградской области «Детский хоспис при Соборе святого Архистратига Божия Михаила поселка Токсово Всеволожского района»</t>
  </si>
  <si>
    <t>Государственное бюджетное учреждение здравоохранения «Ленинградский областной наркологический диспансер им. А.Я.Гриненко»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</si>
  <si>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психиатрия-наркология (в части наркология), психотерапия</t>
  </si>
  <si>
    <t>Ленинградское областное государственное бюджетное учреждение здравоохранения «Выборгский межрайонный наркологический диспансер»</t>
  </si>
  <si>
    <t>Государственное бюджетное учреждение здравоохранения Ленинградской области «Центр по профилактике и борьбе со СПИД и инфекционными заболеваниями»</t>
  </si>
  <si>
    <t>Государственное автономное учреждение Ленинградской области «Ленфарм»</t>
  </si>
  <si>
    <t>Государственное бюджетное учреждение здравоохранения  «Ленинградский областной центр психического здоровья»</t>
  </si>
  <si>
    <t>Первичная медико-санитарная помощь, не включенная в базовую программу обязательного медицинского страхования, в условиях дневного стационара по профилю психиатрия</t>
  </si>
  <si>
    <t>Паллиативная медицинская помощь (амбулаторно на дому выездными патронажными бригадами)</t>
  </si>
  <si>
    <t>Государственное бюджетное учреждение здравоохранения "Ленинградский областной перинатальный центр"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</si>
  <si>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профилю: Дерматовенерология (в части венерологии)</t>
  </si>
  <si>
    <t>Экспертиза профессиональной пригодности и экспертиза связей заболевания с профессией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</si>
  <si>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психотерапия и инфекционные болезни (в части синдрома приобретенного иммунодефицита (ВИЧ-инфекции))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</si>
  <si>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профилю: Психотерапия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</si>
  <si>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профилю: Инфекционные болезни (в части синдрома приобретенного иммунодефицита (ВИЧ-инфекции))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</si>
  <si>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инфекционные болезни (в части синдрома приобретенного иммунодефицита (ВИЧ-инфекции))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</si>
  <si>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профилю: инфекционные болезни (в части синдрома приобретенного иммунодефицита (ВИЧ-инфекции))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</si>
  <si>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профилю: Психиатрия-наркология (в части наркологии)</t>
  </si>
  <si>
    <t>Отчеты о выполнении государственного задания государственными бюджетными и автономными учреждениями Ленинградской области</t>
  </si>
  <si>
    <t>Высокая, иногда и скоропостижная летальность пациентов хосписа (онкологическое заболевание 4 стадии)</t>
  </si>
  <si>
    <t>Неукомплектованность медицинским персоналом</t>
  </si>
  <si>
    <t>Недовыполнение в связи с сокращением обращений пациентов, страдающих наркологическими заболеваниями</t>
  </si>
  <si>
    <t>Длительное отсутствие врача-нарколога в связи с больничным листом</t>
  </si>
  <si>
    <t>Уменьшение количества неополисованных граждан, которым требуется госпитализация</t>
  </si>
  <si>
    <t>Кадровый дефицит</t>
  </si>
  <si>
    <t>Низкая обращаемость пациентов данной категории</t>
  </si>
  <si>
    <t>Уменьшение фактического количества вызовов по скорой медицинской помощи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</si>
</sst>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indexed="8"/>
      <name val="Calibri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b/>
      <sz val="12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10"/>
      </bottom>
      <diagonal/>
    </border>
    <border>
      <left style="thin">
        <color indexed="8"/>
      </left>
      <right/>
      <top style="thin">
        <color indexed="10"/>
      </top>
      <bottom style="thin">
        <color indexed="8"/>
      </bottom>
      <diagonal/>
    </border>
    <border>
      <left/>
      <right style="thin">
        <color indexed="8"/>
      </right>
      <top style="thin">
        <color indexed="10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1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10"/>
      </top>
      <bottom/>
      <diagonal/>
    </border>
    <border>
      <left style="thin">
        <color indexed="8"/>
      </left>
      <right/>
      <top style="thin">
        <color indexed="10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10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1">
    <xf numFmtId="0" fontId="0" fillId="0" borderId="0" applyNumberFormat="0" applyFill="0" applyBorder="0" applyProtection="0"/>
  </cellStyleXfs>
  <cellXfs count="494">
    <xf numFmtId="0" fontId="0" fillId="0" borderId="0" xfId="0"/>
    <xf numFmtId="0" fontId="0" fillId="0" borderId="0" xfId="0" applyNumberFormat="1"/>
    <xf numFmtId="0" fontId="1" fillId="2" borderId="2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NumberFormat="1" applyFill="1"/>
    <xf numFmtId="0" fontId="0" fillId="0" borderId="0" xfId="0" applyNumberFormat="1" applyFill="1" applyBorder="1"/>
    <xf numFmtId="0" fontId="0" fillId="0" borderId="0" xfId="0" applyNumberFormat="1" applyBorder="1"/>
    <xf numFmtId="0" fontId="1" fillId="0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4" fillId="0" borderId="0" xfId="0" applyNumberFormat="1" applyFont="1" applyBorder="1"/>
    <xf numFmtId="0" fontId="4" fillId="0" borderId="0" xfId="0" applyNumberFormat="1" applyFont="1"/>
    <xf numFmtId="0" fontId="7" fillId="0" borderId="0" xfId="0" applyNumberFormat="1" applyFont="1" applyAlignment="1">
      <alignment vertical="center" wrapText="1"/>
    </xf>
    <xf numFmtId="0" fontId="0" fillId="0" borderId="0" xfId="0" applyNumberFormat="1" applyBorder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2" fillId="0" borderId="0" xfId="0" applyNumberFormat="1" applyFont="1" applyAlignment="1">
      <alignment vertical="center"/>
    </xf>
    <xf numFmtId="0" fontId="12" fillId="0" borderId="0" xfId="0" applyNumberFormat="1" applyFont="1"/>
    <xf numFmtId="0" fontId="7" fillId="3" borderId="13" xfId="0" applyNumberFormat="1" applyFont="1" applyFill="1" applyBorder="1" applyAlignment="1">
      <alignment horizontal="left" vertical="center"/>
    </xf>
    <xf numFmtId="3" fontId="7" fillId="3" borderId="13" xfId="0" applyNumberFormat="1" applyFont="1" applyFill="1" applyBorder="1" applyAlignment="1">
      <alignment horizontal="center" vertical="center"/>
    </xf>
    <xf numFmtId="49" fontId="4" fillId="3" borderId="21" xfId="0" applyNumberFormat="1" applyFont="1" applyFill="1" applyBorder="1" applyAlignment="1">
      <alignment vertical="center" wrapText="1"/>
    </xf>
    <xf numFmtId="3" fontId="5" fillId="3" borderId="3" xfId="0" applyNumberFormat="1" applyFont="1" applyFill="1" applyBorder="1" applyAlignment="1">
      <alignment horizontal="center" vertical="center"/>
    </xf>
    <xf numFmtId="0" fontId="0" fillId="3" borderId="13" xfId="0" applyNumberFormat="1" applyFill="1" applyBorder="1"/>
    <xf numFmtId="0" fontId="7" fillId="3" borderId="13" xfId="0" applyNumberFormat="1" applyFont="1" applyFill="1" applyBorder="1" applyAlignment="1">
      <alignment horizontal="center" vertical="center"/>
    </xf>
    <xf numFmtId="0" fontId="7" fillId="3" borderId="13" xfId="0" applyNumberFormat="1" applyFont="1" applyFill="1" applyBorder="1" applyAlignment="1">
      <alignment horizontal="center" vertical="center" wrapText="1"/>
    </xf>
    <xf numFmtId="3" fontId="7" fillId="3" borderId="13" xfId="0" applyNumberFormat="1" applyFont="1" applyFill="1" applyBorder="1" applyAlignment="1">
      <alignment horizontal="center" vertical="center" wrapText="1"/>
    </xf>
    <xf numFmtId="0" fontId="7" fillId="3" borderId="13" xfId="0" applyNumberFormat="1" applyFont="1" applyFill="1" applyBorder="1"/>
    <xf numFmtId="49" fontId="4" fillId="3" borderId="13" xfId="0" applyNumberFormat="1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left" vertical="center"/>
    </xf>
    <xf numFmtId="0" fontId="5" fillId="3" borderId="13" xfId="0" applyFont="1" applyFill="1" applyBorder="1" applyAlignment="1">
      <alignment vertical="center"/>
    </xf>
    <xf numFmtId="0" fontId="5" fillId="3" borderId="13" xfId="0" applyFont="1" applyFill="1" applyBorder="1" applyAlignment="1">
      <alignment horizontal="left" vertical="center"/>
    </xf>
    <xf numFmtId="49" fontId="4" fillId="3" borderId="12" xfId="0" applyNumberFormat="1" applyFont="1" applyFill="1" applyBorder="1" applyAlignment="1">
      <alignment horizontal="left" vertical="center"/>
    </xf>
    <xf numFmtId="0" fontId="5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wrapText="1"/>
    </xf>
    <xf numFmtId="49" fontId="4" fillId="3" borderId="10" xfId="0" applyNumberFormat="1" applyFont="1" applyFill="1" applyBorder="1" applyAlignment="1">
      <alignment vertical="center" wrapText="1"/>
    </xf>
    <xf numFmtId="49" fontId="4" fillId="3" borderId="10" xfId="0" applyNumberFormat="1" applyFont="1" applyFill="1" applyBorder="1" applyAlignment="1">
      <alignment horizontal="left" vertical="center"/>
    </xf>
    <xf numFmtId="0" fontId="6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/>
    </xf>
    <xf numFmtId="49" fontId="4" fillId="3" borderId="10" xfId="0" applyNumberFormat="1" applyFont="1" applyFill="1" applyBorder="1" applyAlignment="1">
      <alignment vertical="center"/>
    </xf>
    <xf numFmtId="49" fontId="4" fillId="3" borderId="24" xfId="0" applyNumberFormat="1" applyFont="1" applyFill="1" applyBorder="1" applyAlignment="1">
      <alignment vertical="center" wrapText="1"/>
    </xf>
    <xf numFmtId="49" fontId="4" fillId="3" borderId="30" xfId="0" applyNumberFormat="1" applyFont="1" applyFill="1" applyBorder="1" applyAlignment="1">
      <alignment horizontal="left" vertical="center"/>
    </xf>
    <xf numFmtId="49" fontId="4" fillId="3" borderId="21" xfId="0" applyNumberFormat="1" applyFont="1" applyFill="1" applyBorder="1" applyAlignment="1">
      <alignment horizontal="left" vertical="center"/>
    </xf>
    <xf numFmtId="0" fontId="5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horizontal="left" vertical="center"/>
    </xf>
    <xf numFmtId="49" fontId="4" fillId="3" borderId="24" xfId="0" applyNumberFormat="1" applyFont="1" applyFill="1" applyBorder="1" applyAlignment="1">
      <alignment horizontal="left" vertical="center"/>
    </xf>
    <xf numFmtId="49" fontId="4" fillId="3" borderId="21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7" fillId="3" borderId="13" xfId="0" applyNumberFormat="1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0" fillId="3" borderId="13" xfId="0" applyNumberFormat="1" applyFill="1" applyBorder="1" applyAlignment="1">
      <alignment horizontal="left" vertical="center"/>
    </xf>
    <xf numFmtId="0" fontId="7" fillId="3" borderId="13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49" fontId="4" fillId="3" borderId="12" xfId="0" applyNumberFormat="1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vertical="center"/>
    </xf>
    <xf numFmtId="49" fontId="4" fillId="3" borderId="10" xfId="0" applyNumberFormat="1" applyFont="1" applyFill="1" applyBorder="1" applyAlignment="1">
      <alignment horizontal="left" vertical="center" wrapText="1"/>
    </xf>
    <xf numFmtId="49" fontId="4" fillId="3" borderId="12" xfId="0" applyNumberFormat="1" applyFont="1" applyFill="1" applyBorder="1" applyAlignment="1">
      <alignment horizontal="left" vertical="center" wrapText="1"/>
    </xf>
    <xf numFmtId="49" fontId="4" fillId="3" borderId="13" xfId="0" applyNumberFormat="1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49" fontId="4" fillId="3" borderId="24" xfId="0" applyNumberFormat="1" applyFont="1" applyFill="1" applyBorder="1" applyAlignment="1">
      <alignment horizontal="left" vertical="center" wrapText="1"/>
    </xf>
    <xf numFmtId="49" fontId="4" fillId="3" borderId="13" xfId="0" applyNumberFormat="1" applyFont="1" applyFill="1" applyBorder="1" applyAlignment="1">
      <alignment horizontal="left" vertical="center" wrapText="1"/>
    </xf>
    <xf numFmtId="49" fontId="4" fillId="3" borderId="13" xfId="0" applyNumberFormat="1" applyFont="1" applyFill="1" applyBorder="1" applyAlignment="1">
      <alignment vertical="center"/>
    </xf>
    <xf numFmtId="49" fontId="4" fillId="3" borderId="3" xfId="0" applyNumberFormat="1" applyFont="1" applyFill="1" applyBorder="1" applyAlignment="1">
      <alignment horizontal="left" vertical="center" wrapText="1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3" fontId="7" fillId="3" borderId="24" xfId="0" applyNumberFormat="1" applyFont="1" applyFill="1" applyBorder="1" applyAlignment="1">
      <alignment horizontal="center" vertical="center"/>
    </xf>
    <xf numFmtId="49" fontId="5" fillId="3" borderId="13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/>
    </xf>
    <xf numFmtId="3" fontId="7" fillId="3" borderId="43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vertical="center" wrapText="1"/>
    </xf>
    <xf numFmtId="3" fontId="7" fillId="3" borderId="14" xfId="0" applyNumberFormat="1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3" fontId="7" fillId="3" borderId="12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vertical="center" wrapText="1"/>
    </xf>
    <xf numFmtId="49" fontId="5" fillId="3" borderId="12" xfId="0" applyNumberFormat="1" applyFont="1" applyFill="1" applyBorder="1" applyAlignment="1">
      <alignment vertical="center" wrapText="1"/>
    </xf>
    <xf numFmtId="3" fontId="7" fillId="3" borderId="23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 wrapText="1"/>
    </xf>
    <xf numFmtId="0" fontId="4" fillId="3" borderId="26" xfId="0" applyFont="1" applyFill="1" applyBorder="1" applyAlignment="1">
      <alignment vertical="center"/>
    </xf>
    <xf numFmtId="0" fontId="2" fillId="3" borderId="13" xfId="0" applyNumberFormat="1" applyFont="1" applyFill="1" applyBorder="1" applyAlignment="1">
      <alignment horizontal="left" vertical="center" wrapText="1"/>
    </xf>
    <xf numFmtId="0" fontId="4" fillId="3" borderId="43" xfId="0" applyNumberFormat="1" applyFont="1" applyFill="1" applyBorder="1"/>
    <xf numFmtId="0" fontId="2" fillId="3" borderId="13" xfId="0" applyNumberFormat="1" applyFont="1" applyFill="1" applyBorder="1" applyAlignment="1">
      <alignment vertical="center" wrapText="1"/>
    </xf>
    <xf numFmtId="49" fontId="4" fillId="3" borderId="14" xfId="0" applyNumberFormat="1" applyFont="1" applyFill="1" applyBorder="1" applyAlignment="1">
      <alignment vertical="center" wrapText="1"/>
    </xf>
    <xf numFmtId="3" fontId="7" fillId="3" borderId="18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left" vertical="center" wrapText="1"/>
    </xf>
    <xf numFmtId="3" fontId="7" fillId="3" borderId="26" xfId="0" applyNumberFormat="1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left" vertical="center"/>
    </xf>
    <xf numFmtId="49" fontId="5" fillId="3" borderId="10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vertical="center" wrapText="1"/>
    </xf>
    <xf numFmtId="49" fontId="4" fillId="3" borderId="10" xfId="0" applyNumberFormat="1" applyFont="1" applyFill="1" applyBorder="1" applyAlignment="1">
      <alignment vertical="center" wrapText="1"/>
    </xf>
    <xf numFmtId="3" fontId="7" fillId="3" borderId="14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3" fontId="5" fillId="3" borderId="14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/>
    </xf>
    <xf numFmtId="49" fontId="4" fillId="3" borderId="55" xfId="0" applyNumberFormat="1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49" fontId="4" fillId="3" borderId="43" xfId="0" applyNumberFormat="1" applyFont="1" applyFill="1" applyBorder="1" applyAlignment="1">
      <alignment horizontal="center" vertical="center" wrapText="1"/>
    </xf>
    <xf numFmtId="49" fontId="4" fillId="3" borderId="43" xfId="0" applyNumberFormat="1" applyFont="1" applyFill="1" applyBorder="1" applyAlignment="1">
      <alignment vertical="center" wrapText="1"/>
    </xf>
    <xf numFmtId="0" fontId="4" fillId="3" borderId="43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vertical="center"/>
    </xf>
    <xf numFmtId="49" fontId="4" fillId="3" borderId="56" xfId="0" applyNumberFormat="1" applyFont="1" applyFill="1" applyBorder="1" applyAlignment="1">
      <alignment vertical="center" wrapText="1"/>
    </xf>
    <xf numFmtId="49" fontId="4" fillId="3" borderId="55" xfId="0" applyNumberFormat="1" applyFont="1" applyFill="1" applyBorder="1" applyAlignment="1">
      <alignment vertical="center" wrapText="1"/>
    </xf>
    <xf numFmtId="0" fontId="4" fillId="3" borderId="55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vertical="center" wrapText="1"/>
    </xf>
    <xf numFmtId="49" fontId="4" fillId="3" borderId="57" xfId="0" applyNumberFormat="1" applyFont="1" applyFill="1" applyBorder="1" applyAlignment="1">
      <alignment horizontal="center" vertical="center" wrapText="1"/>
    </xf>
    <xf numFmtId="49" fontId="4" fillId="3" borderId="28" xfId="0" applyNumberFormat="1" applyFont="1" applyFill="1" applyBorder="1" applyAlignment="1">
      <alignment vertical="center" wrapText="1"/>
    </xf>
    <xf numFmtId="0" fontId="4" fillId="3" borderId="27" xfId="0" applyFont="1" applyFill="1" applyBorder="1" applyAlignment="1">
      <alignment horizontal="center" vertical="center"/>
    </xf>
    <xf numFmtId="49" fontId="4" fillId="3" borderId="14" xfId="0" applyNumberFormat="1" applyFont="1" applyFill="1" applyBorder="1" applyAlignment="1">
      <alignment horizontal="center" vertical="center" wrapText="1"/>
    </xf>
    <xf numFmtId="49" fontId="4" fillId="3" borderId="26" xfId="0" applyNumberFormat="1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49" fontId="4" fillId="3" borderId="14" xfId="0" applyNumberFormat="1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wrapText="1"/>
    </xf>
    <xf numFmtId="49" fontId="4" fillId="3" borderId="28" xfId="0" applyNumberFormat="1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vertical="center"/>
    </xf>
    <xf numFmtId="49" fontId="4" fillId="3" borderId="28" xfId="0" applyNumberFormat="1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/>
    </xf>
    <xf numFmtId="0" fontId="4" fillId="3" borderId="43" xfId="0" applyNumberFormat="1" applyFont="1" applyFill="1" applyBorder="1" applyAlignment="1">
      <alignment horizontal="center" vertical="center"/>
    </xf>
    <xf numFmtId="0" fontId="4" fillId="3" borderId="43" xfId="0" applyNumberFormat="1" applyFont="1" applyFill="1" applyBorder="1" applyAlignment="1">
      <alignment horizontal="center" vertical="center" wrapText="1"/>
    </xf>
    <xf numFmtId="0" fontId="4" fillId="3" borderId="42" xfId="0" applyNumberFormat="1" applyFont="1" applyFill="1" applyBorder="1" applyAlignment="1">
      <alignment horizontal="center" vertical="center"/>
    </xf>
    <xf numFmtId="49" fontId="4" fillId="3" borderId="43" xfId="0" applyNumberFormat="1" applyFont="1" applyFill="1" applyBorder="1" applyAlignment="1">
      <alignment horizontal="left" vertical="center" wrapText="1"/>
    </xf>
    <xf numFmtId="49" fontId="4" fillId="3" borderId="14" xfId="0" applyNumberFormat="1" applyFont="1" applyFill="1" applyBorder="1" applyAlignment="1">
      <alignment horizontal="left" vertical="center" wrapText="1"/>
    </xf>
    <xf numFmtId="0" fontId="4" fillId="3" borderId="43" xfId="0" applyFont="1" applyFill="1" applyBorder="1" applyAlignment="1">
      <alignment horizontal="left" vertical="center" wrapText="1"/>
    </xf>
    <xf numFmtId="0" fontId="4" fillId="0" borderId="13" xfId="0" applyNumberFormat="1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3" fontId="4" fillId="0" borderId="28" xfId="0" applyNumberFormat="1" applyFont="1" applyFill="1" applyBorder="1" applyAlignment="1">
      <alignment horizontal="center" vertical="center"/>
    </xf>
    <xf numFmtId="3" fontId="4" fillId="0" borderId="1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 wrapText="1"/>
    </xf>
    <xf numFmtId="3" fontId="4" fillId="0" borderId="26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3" fontId="5" fillId="0" borderId="12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1" fontId="4" fillId="0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vertical="center"/>
    </xf>
    <xf numFmtId="3" fontId="4" fillId="0" borderId="24" xfId="0" applyNumberFormat="1" applyFont="1" applyFill="1" applyBorder="1" applyAlignment="1">
      <alignment horizontal="center" vertical="center"/>
    </xf>
    <xf numFmtId="3" fontId="4" fillId="0" borderId="14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7" fillId="0" borderId="13" xfId="0" applyNumberFormat="1" applyFont="1" applyFill="1" applyBorder="1" applyAlignment="1">
      <alignment horizontal="center" vertical="center"/>
    </xf>
    <xf numFmtId="3" fontId="7" fillId="0" borderId="13" xfId="0" applyNumberFormat="1" applyFont="1" applyFill="1" applyBorder="1" applyAlignment="1">
      <alignment horizontal="center" vertical="center"/>
    </xf>
    <xf numFmtId="0" fontId="0" fillId="0" borderId="13" xfId="0" applyNumberFormat="1" applyFill="1" applyBorder="1"/>
    <xf numFmtId="3" fontId="2" fillId="0" borderId="13" xfId="0" applyNumberFormat="1" applyFont="1" applyFill="1" applyBorder="1" applyAlignment="1">
      <alignment horizontal="center" vertical="center"/>
    </xf>
    <xf numFmtId="0" fontId="7" fillId="0" borderId="13" xfId="0" applyNumberFormat="1" applyFont="1" applyFill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/>
    <xf numFmtId="0" fontId="4" fillId="0" borderId="3" xfId="0" applyFont="1" applyFill="1" applyBorder="1" applyAlignment="1">
      <alignment horizontal="center" vertical="center"/>
    </xf>
    <xf numFmtId="49" fontId="4" fillId="3" borderId="13" xfId="0" applyNumberFormat="1" applyFont="1" applyFill="1" applyBorder="1" applyAlignment="1">
      <alignment horizontal="center" vertical="center" wrapText="1"/>
    </xf>
    <xf numFmtId="0" fontId="4" fillId="3" borderId="23" xfId="0" applyNumberFormat="1" applyFont="1" applyFill="1" applyBorder="1" applyAlignment="1">
      <alignment horizontal="center" vertical="center"/>
    </xf>
    <xf numFmtId="0" fontId="4" fillId="3" borderId="24" xfId="0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/>
    </xf>
    <xf numFmtId="3" fontId="7" fillId="3" borderId="26" xfId="0" applyNumberFormat="1" applyFont="1" applyFill="1" applyBorder="1" applyAlignment="1">
      <alignment horizontal="center" vertical="center"/>
    </xf>
    <xf numFmtId="3" fontId="7" fillId="3" borderId="28" xfId="0" applyNumberFormat="1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164" fontId="5" fillId="3" borderId="61" xfId="0" applyNumberFormat="1" applyFont="1" applyFill="1" applyBorder="1" applyAlignment="1">
      <alignment horizontal="center" vertical="center" wrapText="1"/>
    </xf>
    <xf numFmtId="164" fontId="5" fillId="3" borderId="63" xfId="0" applyNumberFormat="1" applyFont="1" applyFill="1" applyBorder="1" applyAlignment="1">
      <alignment horizontal="center" vertical="center" wrapText="1"/>
    </xf>
    <xf numFmtId="164" fontId="5" fillId="3" borderId="62" xfId="0" applyNumberFormat="1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49" fontId="4" fillId="3" borderId="4" xfId="0" applyNumberFormat="1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3" fontId="7" fillId="3" borderId="4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64" fontId="2" fillId="3" borderId="61" xfId="0" applyNumberFormat="1" applyFont="1" applyFill="1" applyBorder="1" applyAlignment="1">
      <alignment horizontal="center" vertical="center"/>
    </xf>
    <xf numFmtId="164" fontId="2" fillId="3" borderId="63" xfId="0" applyNumberFormat="1" applyFont="1" applyFill="1" applyBorder="1" applyAlignment="1">
      <alignment horizontal="center" vertical="center"/>
    </xf>
    <xf numFmtId="164" fontId="2" fillId="3" borderId="62" xfId="0" applyNumberFormat="1" applyFont="1" applyFill="1" applyBorder="1" applyAlignment="1">
      <alignment horizontal="center" vertical="center"/>
    </xf>
    <xf numFmtId="0" fontId="7" fillId="3" borderId="13" xfId="0" applyNumberFormat="1" applyFont="1" applyFill="1" applyBorder="1" applyAlignment="1">
      <alignment horizontal="center" vertical="center"/>
    </xf>
    <xf numFmtId="0" fontId="5" fillId="3" borderId="13" xfId="0" applyNumberFormat="1" applyFont="1" applyFill="1" applyBorder="1" applyAlignment="1">
      <alignment horizontal="center" vertical="center" wrapText="1"/>
    </xf>
    <xf numFmtId="0" fontId="13" fillId="3" borderId="13" xfId="0" applyNumberFormat="1" applyFont="1" applyFill="1" applyBorder="1" applyAlignment="1">
      <alignment horizontal="center" vertical="center" wrapText="1"/>
    </xf>
    <xf numFmtId="0" fontId="2" fillId="3" borderId="23" xfId="0" applyNumberFormat="1" applyFont="1" applyFill="1" applyBorder="1" applyAlignment="1">
      <alignment horizontal="left" vertical="center"/>
    </xf>
    <xf numFmtId="0" fontId="2" fillId="3" borderId="24" xfId="0" applyNumberFormat="1" applyFont="1" applyFill="1" applyBorder="1" applyAlignment="1">
      <alignment horizontal="left" vertical="center"/>
    </xf>
    <xf numFmtId="0" fontId="0" fillId="3" borderId="13" xfId="0" applyNumberFormat="1" applyFill="1" applyBorder="1" applyAlignment="1">
      <alignment horizontal="center"/>
    </xf>
    <xf numFmtId="0" fontId="7" fillId="3" borderId="23" xfId="0" applyNumberFormat="1" applyFont="1" applyFill="1" applyBorder="1" applyAlignment="1">
      <alignment horizontal="left" vertical="center" wrapText="1"/>
    </xf>
    <xf numFmtId="0" fontId="7" fillId="3" borderId="36" xfId="0" applyNumberFormat="1" applyFont="1" applyFill="1" applyBorder="1" applyAlignment="1">
      <alignment horizontal="left" vertical="center" wrapText="1"/>
    </xf>
    <xf numFmtId="0" fontId="7" fillId="3" borderId="24" xfId="0" applyNumberFormat="1" applyFont="1" applyFill="1" applyBorder="1" applyAlignment="1">
      <alignment horizontal="left" vertical="center" wrapText="1"/>
    </xf>
    <xf numFmtId="3" fontId="7" fillId="3" borderId="23" xfId="0" applyNumberFormat="1" applyFont="1" applyFill="1" applyBorder="1" applyAlignment="1">
      <alignment horizontal="center" vertical="center"/>
    </xf>
    <xf numFmtId="3" fontId="7" fillId="3" borderId="24" xfId="0" applyNumberFormat="1" applyFont="1" applyFill="1" applyBorder="1" applyAlignment="1">
      <alignment horizontal="center" vertical="center"/>
    </xf>
    <xf numFmtId="164" fontId="5" fillId="3" borderId="34" xfId="0" applyNumberFormat="1" applyFont="1" applyFill="1" applyBorder="1" applyAlignment="1">
      <alignment horizontal="center" vertical="center"/>
    </xf>
    <xf numFmtId="164" fontId="5" fillId="3" borderId="31" xfId="0" applyNumberFormat="1" applyFont="1" applyFill="1" applyBorder="1" applyAlignment="1">
      <alignment horizontal="center" vertical="center"/>
    </xf>
    <xf numFmtId="49" fontId="5" fillId="3" borderId="13" xfId="0" applyNumberFormat="1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3" borderId="13" xfId="0" applyFont="1" applyFill="1" applyBorder="1" applyAlignment="1">
      <alignment horizontal="center" vertical="center"/>
    </xf>
    <xf numFmtId="0" fontId="2" fillId="3" borderId="13" xfId="0" applyNumberFormat="1" applyFont="1" applyFill="1" applyBorder="1" applyAlignment="1">
      <alignment horizontal="center" vertical="center" wrapText="1"/>
    </xf>
    <xf numFmtId="0" fontId="8" fillId="3" borderId="13" xfId="0" applyNumberFormat="1" applyFont="1" applyFill="1" applyBorder="1" applyAlignment="1">
      <alignment horizontal="center" vertical="center" wrapText="1"/>
    </xf>
    <xf numFmtId="0" fontId="7" fillId="3" borderId="13" xfId="0" applyNumberFormat="1" applyFont="1" applyFill="1" applyBorder="1" applyAlignment="1">
      <alignment horizontal="left" vertical="center"/>
    </xf>
    <xf numFmtId="0" fontId="7" fillId="3" borderId="13" xfId="0" applyNumberFormat="1" applyFont="1" applyFill="1" applyBorder="1" applyAlignment="1">
      <alignment horizontal="left" vertical="center" wrapText="1"/>
    </xf>
    <xf numFmtId="0" fontId="4" fillId="3" borderId="4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3" fontId="7" fillId="3" borderId="18" xfId="0" applyNumberFormat="1" applyFont="1" applyFill="1" applyBorder="1" applyAlignment="1">
      <alignment horizontal="center" vertical="center"/>
    </xf>
    <xf numFmtId="3" fontId="7" fillId="3" borderId="19" xfId="0" applyNumberFormat="1" applyFont="1" applyFill="1" applyBorder="1" applyAlignment="1">
      <alignment horizontal="center" vertical="center"/>
    </xf>
    <xf numFmtId="49" fontId="4" fillId="3" borderId="13" xfId="0" applyNumberFormat="1" applyFont="1" applyFill="1" applyBorder="1" applyAlignment="1">
      <alignment horizontal="center" vertical="top" wrapText="1"/>
    </xf>
    <xf numFmtId="0" fontId="4" fillId="3" borderId="64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49" fontId="4" fillId="3" borderId="64" xfId="0" applyNumberFormat="1" applyFont="1" applyFill="1" applyBorder="1" applyAlignment="1">
      <alignment horizontal="center" vertical="center" wrapText="1"/>
    </xf>
    <xf numFmtId="49" fontId="4" fillId="3" borderId="65" xfId="0" applyNumberFormat="1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left" vertical="center" wrapText="1"/>
    </xf>
    <xf numFmtId="49" fontId="4" fillId="3" borderId="11" xfId="0" applyNumberFormat="1" applyFont="1" applyFill="1" applyBorder="1" applyAlignment="1">
      <alignment horizontal="left" vertical="center" wrapText="1"/>
    </xf>
    <xf numFmtId="49" fontId="4" fillId="3" borderId="12" xfId="0" applyNumberFormat="1" applyFont="1" applyFill="1" applyBorder="1" applyAlignment="1">
      <alignment horizontal="left" vertical="center" wrapText="1"/>
    </xf>
    <xf numFmtId="49" fontId="5" fillId="3" borderId="16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vertical="center"/>
    </xf>
    <xf numFmtId="49" fontId="5" fillId="3" borderId="29" xfId="0" applyNumberFormat="1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49" fontId="4" fillId="3" borderId="13" xfId="0" applyNumberFormat="1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3" fontId="7" fillId="3" borderId="13" xfId="0" applyNumberFormat="1" applyFont="1" applyFill="1" applyBorder="1" applyAlignment="1">
      <alignment horizontal="center" vertical="center"/>
    </xf>
    <xf numFmtId="0" fontId="7" fillId="3" borderId="26" xfId="0" applyNumberFormat="1" applyFont="1" applyFill="1" applyBorder="1" applyAlignment="1">
      <alignment horizontal="center" vertical="center"/>
    </xf>
    <xf numFmtId="0" fontId="7" fillId="3" borderId="27" xfId="0" applyNumberFormat="1" applyFont="1" applyFill="1" applyBorder="1" applyAlignment="1">
      <alignment horizontal="center" vertical="center"/>
    </xf>
    <xf numFmtId="0" fontId="7" fillId="3" borderId="28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49" fontId="5" fillId="3" borderId="18" xfId="0" applyNumberFormat="1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vertical="center"/>
    </xf>
    <xf numFmtId="0" fontId="5" fillId="3" borderId="17" xfId="0" applyFont="1" applyFill="1" applyBorder="1" applyAlignment="1">
      <alignment horizontal="center" vertical="center" wrapText="1"/>
    </xf>
    <xf numFmtId="49" fontId="4" fillId="3" borderId="13" xfId="0" applyNumberFormat="1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49" fontId="5" fillId="3" borderId="27" xfId="0" applyNumberFormat="1" applyFont="1" applyFill="1" applyBorder="1" applyAlignment="1">
      <alignment horizontal="center" vertical="center" wrapText="1"/>
    </xf>
    <xf numFmtId="49" fontId="5" fillId="3" borderId="28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center" vertical="center"/>
    </xf>
    <xf numFmtId="0" fontId="7" fillId="3" borderId="11" xfId="0" applyNumberFormat="1" applyFont="1" applyFill="1" applyBorder="1" applyAlignment="1">
      <alignment horizontal="center" vertical="center"/>
    </xf>
    <xf numFmtId="0" fontId="7" fillId="3" borderId="12" xfId="0" applyNumberFormat="1" applyFont="1" applyFill="1" applyBorder="1" applyAlignment="1">
      <alignment horizontal="center" vertical="center"/>
    </xf>
    <xf numFmtId="3" fontId="7" fillId="3" borderId="42" xfId="0" applyNumberFormat="1" applyFont="1" applyFill="1" applyBorder="1" applyAlignment="1">
      <alignment horizontal="center" vertical="center"/>
    </xf>
    <xf numFmtId="3" fontId="7" fillId="3" borderId="43" xfId="0" applyNumberFormat="1" applyFont="1" applyFill="1" applyBorder="1" applyAlignment="1">
      <alignment horizontal="center" vertical="center"/>
    </xf>
    <xf numFmtId="49" fontId="5" fillId="3" borderId="26" xfId="0" applyNumberFormat="1" applyFont="1" applyFill="1" applyBorder="1" applyAlignment="1">
      <alignment horizontal="center" vertical="center" wrapText="1"/>
    </xf>
    <xf numFmtId="49" fontId="4" fillId="3" borderId="24" xfId="0" applyNumberFormat="1" applyFont="1" applyFill="1" applyBorder="1" applyAlignment="1">
      <alignment horizontal="left" vertical="center" wrapText="1"/>
    </xf>
    <xf numFmtId="49" fontId="4" fillId="3" borderId="13" xfId="0" applyNumberFormat="1" applyFont="1" applyFill="1" applyBorder="1" applyAlignment="1">
      <alignment horizontal="left" vertical="center" wrapText="1"/>
    </xf>
    <xf numFmtId="49" fontId="4" fillId="3" borderId="23" xfId="0" applyNumberFormat="1" applyFont="1" applyFill="1" applyBorder="1" applyAlignment="1">
      <alignment horizontal="left" vertical="center" wrapText="1"/>
    </xf>
    <xf numFmtId="49" fontId="4" fillId="3" borderId="31" xfId="0" applyNumberFormat="1" applyFont="1" applyFill="1" applyBorder="1" applyAlignment="1">
      <alignment horizontal="left" vertical="center"/>
    </xf>
    <xf numFmtId="49" fontId="5" fillId="3" borderId="16" xfId="0" applyNumberFormat="1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49" fontId="5" fillId="3" borderId="13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49" fontId="4" fillId="3" borderId="29" xfId="0" applyNumberFormat="1" applyFont="1" applyFill="1" applyBorder="1" applyAlignment="1">
      <alignment vertical="center"/>
    </xf>
    <xf numFmtId="0" fontId="4" fillId="3" borderId="22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49" fontId="4" fillId="3" borderId="10" xfId="0" applyNumberFormat="1" applyFont="1" applyFill="1" applyBorder="1" applyAlignment="1">
      <alignment horizontal="left" vertical="center"/>
    </xf>
    <xf numFmtId="49" fontId="4" fillId="3" borderId="11" xfId="0" applyNumberFormat="1" applyFont="1" applyFill="1" applyBorder="1" applyAlignment="1">
      <alignment horizontal="left" vertical="center"/>
    </xf>
    <xf numFmtId="49" fontId="4" fillId="3" borderId="12" xfId="0" applyNumberFormat="1" applyFont="1" applyFill="1" applyBorder="1" applyAlignment="1">
      <alignment horizontal="left" vertical="center"/>
    </xf>
    <xf numFmtId="49" fontId="4" fillId="3" borderId="21" xfId="0" applyNumberFormat="1" applyFont="1" applyFill="1" applyBorder="1" applyAlignment="1">
      <alignment vertical="center" wrapText="1"/>
    </xf>
    <xf numFmtId="0" fontId="4" fillId="3" borderId="21" xfId="0" applyFont="1" applyFill="1" applyBorder="1" applyAlignment="1">
      <alignment vertical="center" wrapText="1"/>
    </xf>
    <xf numFmtId="0" fontId="7" fillId="3" borderId="18" xfId="0" applyNumberFormat="1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49" fontId="4" fillId="3" borderId="16" xfId="0" applyNumberFormat="1" applyFont="1" applyFill="1" applyBorder="1" applyAlignment="1">
      <alignment vertical="center"/>
    </xf>
    <xf numFmtId="0" fontId="4" fillId="3" borderId="17" xfId="0" applyFont="1" applyFill="1" applyBorder="1" applyAlignment="1">
      <alignment vertical="center" wrapText="1"/>
    </xf>
    <xf numFmtId="164" fontId="5" fillId="3" borderId="15" xfId="0" applyNumberFormat="1" applyFont="1" applyFill="1" applyBorder="1" applyAlignment="1">
      <alignment horizontal="center" vertical="center"/>
    </xf>
    <xf numFmtId="164" fontId="5" fillId="3" borderId="22" xfId="0" applyNumberFormat="1" applyFont="1" applyFill="1" applyBorder="1" applyAlignment="1">
      <alignment horizontal="center" vertical="center"/>
    </xf>
    <xf numFmtId="164" fontId="5" fillId="3" borderId="20" xfId="0" applyNumberFormat="1" applyFont="1" applyFill="1" applyBorder="1" applyAlignment="1">
      <alignment horizontal="center" vertical="center"/>
    </xf>
    <xf numFmtId="49" fontId="4" fillId="3" borderId="43" xfId="0" applyNumberFormat="1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164" fontId="5" fillId="3" borderId="34" xfId="0" applyNumberFormat="1" applyFont="1" applyFill="1" applyBorder="1" applyAlignment="1">
      <alignment horizontal="center" vertical="center" wrapText="1"/>
    </xf>
    <xf numFmtId="164" fontId="5" fillId="3" borderId="31" xfId="0" applyNumberFormat="1" applyFont="1" applyFill="1" applyBorder="1" applyAlignment="1">
      <alignment horizontal="center" vertical="center" wrapText="1"/>
    </xf>
    <xf numFmtId="164" fontId="5" fillId="3" borderId="30" xfId="0" applyNumberFormat="1" applyFont="1" applyFill="1" applyBorder="1" applyAlignment="1">
      <alignment horizontal="center" vertical="center" wrapText="1"/>
    </xf>
    <xf numFmtId="164" fontId="5" fillId="3" borderId="30" xfId="0" applyNumberFormat="1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 wrapText="1"/>
    </xf>
    <xf numFmtId="49" fontId="4" fillId="3" borderId="26" xfId="0" applyNumberFormat="1" applyFont="1" applyFill="1" applyBorder="1" applyAlignment="1">
      <alignment horizontal="center" vertical="center" wrapText="1"/>
    </xf>
    <xf numFmtId="49" fontId="4" fillId="3" borderId="27" xfId="0" applyNumberFormat="1" applyFont="1" applyFill="1" applyBorder="1" applyAlignment="1">
      <alignment horizontal="center" vertical="center" wrapText="1"/>
    </xf>
    <xf numFmtId="165" fontId="5" fillId="3" borderId="34" xfId="0" applyNumberFormat="1" applyFont="1" applyFill="1" applyBorder="1" applyAlignment="1">
      <alignment horizontal="center" vertical="center"/>
    </xf>
    <xf numFmtId="165" fontId="5" fillId="3" borderId="31" xfId="0" applyNumberFormat="1" applyFont="1" applyFill="1" applyBorder="1" applyAlignment="1">
      <alignment horizontal="center" vertical="center"/>
    </xf>
    <xf numFmtId="165" fontId="5" fillId="3" borderId="30" xfId="0" applyNumberFormat="1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left" vertical="center" wrapText="1"/>
    </xf>
    <xf numFmtId="0" fontId="4" fillId="3" borderId="42" xfId="0" applyFont="1" applyFill="1" applyBorder="1" applyAlignment="1">
      <alignment horizontal="left" vertical="center" wrapText="1"/>
    </xf>
    <xf numFmtId="49" fontId="4" fillId="3" borderId="23" xfId="0" applyNumberFormat="1" applyFont="1" applyFill="1" applyBorder="1" applyAlignment="1">
      <alignment horizontal="left" vertical="center"/>
    </xf>
    <xf numFmtId="49" fontId="4" fillId="3" borderId="36" xfId="0" applyNumberFormat="1" applyFont="1" applyFill="1" applyBorder="1" applyAlignment="1">
      <alignment horizontal="left" vertical="center"/>
    </xf>
    <xf numFmtId="49" fontId="4" fillId="3" borderId="24" xfId="0" applyNumberFormat="1" applyFont="1" applyFill="1" applyBorder="1" applyAlignment="1">
      <alignment horizontal="left" vertical="center"/>
    </xf>
    <xf numFmtId="49" fontId="4" fillId="3" borderId="24" xfId="0" applyNumberFormat="1" applyFont="1" applyFill="1" applyBorder="1" applyAlignment="1">
      <alignment vertical="center" wrapText="1"/>
    </xf>
    <xf numFmtId="49" fontId="4" fillId="3" borderId="24" xfId="0" applyNumberFormat="1" applyFont="1" applyFill="1" applyBorder="1" applyAlignment="1">
      <alignment vertical="center"/>
    </xf>
    <xf numFmtId="49" fontId="4" fillId="3" borderId="35" xfId="0" applyNumberFormat="1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49" fontId="5" fillId="3" borderId="24" xfId="0" applyNumberFormat="1" applyFont="1" applyFill="1" applyBorder="1" applyAlignment="1">
      <alignment vertical="center"/>
    </xf>
    <xf numFmtId="0" fontId="4" fillId="3" borderId="45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49" fontId="4" fillId="3" borderId="36" xfId="0" applyNumberFormat="1" applyFont="1" applyFill="1" applyBorder="1" applyAlignment="1">
      <alignment horizontal="left" vertical="center" wrapText="1"/>
    </xf>
    <xf numFmtId="3" fontId="7" fillId="3" borderId="10" xfId="0" applyNumberFormat="1" applyFont="1" applyFill="1" applyBorder="1" applyAlignment="1">
      <alignment horizontal="center" vertical="center"/>
    </xf>
    <xf numFmtId="3" fontId="7" fillId="3" borderId="12" xfId="0" applyNumberFormat="1" applyFont="1" applyFill="1" applyBorder="1" applyAlignment="1">
      <alignment horizontal="center" vertical="center"/>
    </xf>
    <xf numFmtId="3" fontId="7" fillId="3" borderId="16" xfId="0" applyNumberFormat="1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 wrapText="1"/>
    </xf>
    <xf numFmtId="49" fontId="4" fillId="3" borderId="28" xfId="0" applyNumberFormat="1" applyFont="1" applyFill="1" applyBorder="1" applyAlignment="1">
      <alignment horizontal="center" vertical="center" wrapText="1"/>
    </xf>
    <xf numFmtId="49" fontId="4" fillId="3" borderId="18" xfId="0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vertical="center" wrapText="1"/>
    </xf>
    <xf numFmtId="49" fontId="4" fillId="3" borderId="11" xfId="0" applyNumberFormat="1" applyFont="1" applyFill="1" applyBorder="1" applyAlignment="1">
      <alignment vertical="center" wrapText="1"/>
    </xf>
    <xf numFmtId="49" fontId="4" fillId="3" borderId="12" xfId="0" applyNumberFormat="1" applyFont="1" applyFill="1" applyBorder="1" applyAlignment="1">
      <alignment vertical="center" wrapText="1"/>
    </xf>
    <xf numFmtId="49" fontId="4" fillId="3" borderId="10" xfId="0" applyNumberFormat="1" applyFont="1" applyFill="1" applyBorder="1" applyAlignment="1">
      <alignment vertical="center"/>
    </xf>
    <xf numFmtId="49" fontId="4" fillId="3" borderId="11" xfId="0" applyNumberFormat="1" applyFont="1" applyFill="1" applyBorder="1" applyAlignment="1">
      <alignment vertical="center"/>
    </xf>
    <xf numFmtId="49" fontId="4" fillId="3" borderId="12" xfId="0" applyNumberFormat="1" applyFont="1" applyFill="1" applyBorder="1" applyAlignment="1">
      <alignment vertical="center"/>
    </xf>
    <xf numFmtId="0" fontId="4" fillId="3" borderId="32" xfId="0" applyFont="1" applyFill="1" applyBorder="1" applyAlignment="1">
      <alignment vertical="center"/>
    </xf>
    <xf numFmtId="49" fontId="4" fillId="3" borderId="13" xfId="0" applyNumberFormat="1" applyFont="1" applyFill="1" applyBorder="1" applyAlignment="1">
      <alignment horizontal="left" vertical="center"/>
    </xf>
    <xf numFmtId="0" fontId="7" fillId="3" borderId="25" xfId="0" applyFont="1" applyFill="1" applyBorder="1" applyAlignment="1">
      <alignment vertical="center"/>
    </xf>
    <xf numFmtId="49" fontId="4" fillId="3" borderId="15" xfId="0" applyNumberFormat="1" applyFont="1" applyFill="1" applyBorder="1" applyAlignment="1">
      <alignment vertical="center"/>
    </xf>
    <xf numFmtId="49" fontId="5" fillId="3" borderId="15" xfId="0" applyNumberFormat="1" applyFont="1" applyFill="1" applyBorder="1" applyAlignment="1">
      <alignment vertical="center"/>
    </xf>
    <xf numFmtId="49" fontId="4" fillId="3" borderId="15" xfId="0" applyNumberFormat="1" applyFont="1" applyFill="1" applyBorder="1" applyAlignment="1">
      <alignment vertical="center" wrapText="1"/>
    </xf>
    <xf numFmtId="0" fontId="4" fillId="3" borderId="30" xfId="0" applyFont="1" applyFill="1" applyBorder="1" applyAlignment="1">
      <alignment vertical="center"/>
    </xf>
    <xf numFmtId="49" fontId="4" fillId="3" borderId="37" xfId="0" applyNumberFormat="1" applyFont="1" applyFill="1" applyBorder="1" applyAlignment="1">
      <alignment horizontal="left" vertical="center"/>
    </xf>
    <xf numFmtId="49" fontId="4" fillId="3" borderId="41" xfId="0" applyNumberFormat="1" applyFont="1" applyFill="1" applyBorder="1" applyAlignment="1">
      <alignment horizontal="left" vertical="center"/>
    </xf>
    <xf numFmtId="49" fontId="4" fillId="3" borderId="38" xfId="0" applyNumberFormat="1" applyFont="1" applyFill="1" applyBorder="1" applyAlignment="1">
      <alignment horizontal="left" vertical="center"/>
    </xf>
    <xf numFmtId="0" fontId="4" fillId="3" borderId="22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vertical="center" wrapText="1"/>
    </xf>
    <xf numFmtId="0" fontId="9" fillId="3" borderId="13" xfId="0" applyFont="1" applyFill="1" applyBorder="1" applyAlignment="1">
      <alignment vertical="center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7" xfId="0" applyNumberFormat="1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4" fillId="3" borderId="32" xfId="0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38" xfId="0" applyFont="1" applyFill="1" applyBorder="1" applyAlignment="1">
      <alignment horizontal="left" vertical="center" wrapText="1"/>
    </xf>
    <xf numFmtId="3" fontId="7" fillId="3" borderId="46" xfId="0" applyNumberFormat="1" applyFont="1" applyFill="1" applyBorder="1" applyAlignment="1">
      <alignment horizontal="center" vertical="center"/>
    </xf>
    <xf numFmtId="3" fontId="7" fillId="3" borderId="47" xfId="0" applyNumberFormat="1" applyFont="1" applyFill="1" applyBorder="1" applyAlignment="1">
      <alignment horizontal="center" vertical="center"/>
    </xf>
    <xf numFmtId="3" fontId="7" fillId="3" borderId="44" xfId="0" applyNumberFormat="1" applyFont="1" applyFill="1" applyBorder="1" applyAlignment="1">
      <alignment horizontal="center" vertical="center"/>
    </xf>
    <xf numFmtId="3" fontId="7" fillId="3" borderId="27" xfId="0" applyNumberFormat="1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3" fontId="7" fillId="3" borderId="45" xfId="0" applyNumberFormat="1" applyFont="1" applyFill="1" applyBorder="1" applyAlignment="1">
      <alignment horizontal="center" vertical="center"/>
    </xf>
    <xf numFmtId="49" fontId="4" fillId="3" borderId="45" xfId="0" applyNumberFormat="1" applyFont="1" applyFill="1" applyBorder="1" applyAlignment="1">
      <alignment horizontal="center" vertical="center" wrapText="1"/>
    </xf>
    <xf numFmtId="49" fontId="4" fillId="3" borderId="42" xfId="0" applyNumberFormat="1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 wrapText="1"/>
    </xf>
    <xf numFmtId="49" fontId="4" fillId="3" borderId="3" xfId="0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54" xfId="0" applyFont="1" applyFill="1" applyBorder="1" applyAlignment="1">
      <alignment horizontal="center" vertical="center" wrapText="1"/>
    </xf>
    <xf numFmtId="165" fontId="5" fillId="3" borderId="15" xfId="0" applyNumberFormat="1" applyFont="1" applyFill="1" applyBorder="1" applyAlignment="1">
      <alignment horizontal="center" vertical="center"/>
    </xf>
    <xf numFmtId="165" fontId="5" fillId="3" borderId="22" xfId="0" applyNumberFormat="1" applyFont="1" applyFill="1" applyBorder="1" applyAlignment="1">
      <alignment horizontal="center" vertical="center"/>
    </xf>
    <xf numFmtId="165" fontId="5" fillId="3" borderId="20" xfId="0" applyNumberFormat="1" applyFont="1" applyFill="1" applyBorder="1" applyAlignment="1">
      <alignment horizontal="center" vertical="center"/>
    </xf>
    <xf numFmtId="3" fontId="7" fillId="3" borderId="25" xfId="0" applyNumberFormat="1" applyFont="1" applyFill="1" applyBorder="1" applyAlignment="1">
      <alignment horizontal="center" vertical="center"/>
    </xf>
    <xf numFmtId="49" fontId="4" fillId="3" borderId="52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49" fontId="4" fillId="3" borderId="39" xfId="0" applyNumberFormat="1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49" fontId="5" fillId="3" borderId="11" xfId="0" applyNumberFormat="1" applyFont="1" applyFill="1" applyBorder="1" applyAlignment="1">
      <alignment horizontal="center" vertical="center" wrapText="1"/>
    </xf>
    <xf numFmtId="49" fontId="5" fillId="3" borderId="12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3" fontId="7" fillId="3" borderId="14" xfId="0" applyNumberFormat="1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 wrapText="1"/>
    </xf>
    <xf numFmtId="49" fontId="4" fillId="3" borderId="40" xfId="0" applyNumberFormat="1" applyFont="1" applyFill="1" applyBorder="1" applyAlignment="1">
      <alignment vertical="center" wrapText="1"/>
    </xf>
    <xf numFmtId="0" fontId="4" fillId="3" borderId="50" xfId="0" applyFont="1" applyFill="1" applyBorder="1" applyAlignment="1">
      <alignment vertical="center" wrapText="1"/>
    </xf>
    <xf numFmtId="3" fontId="7" fillId="3" borderId="15" xfId="0" applyNumberFormat="1" applyFont="1" applyFill="1" applyBorder="1" applyAlignment="1">
      <alignment horizontal="center" vertical="center"/>
    </xf>
    <xf numFmtId="3" fontId="7" fillId="3" borderId="20" xfId="0" applyNumberFormat="1" applyFont="1" applyFill="1" applyBorder="1" applyAlignment="1">
      <alignment horizontal="center" vertical="center"/>
    </xf>
    <xf numFmtId="3" fontId="7" fillId="3" borderId="49" xfId="0" applyNumberFormat="1" applyFont="1" applyFill="1" applyBorder="1" applyAlignment="1">
      <alignment horizontal="center" vertical="center"/>
    </xf>
    <xf numFmtId="3" fontId="7" fillId="3" borderId="50" xfId="0" applyNumberFormat="1" applyFont="1" applyFill="1" applyBorder="1" applyAlignment="1">
      <alignment horizontal="center" vertical="center"/>
    </xf>
    <xf numFmtId="3" fontId="7" fillId="3" borderId="17" xfId="0" applyNumberFormat="1" applyFont="1" applyFill="1" applyBorder="1" applyAlignment="1">
      <alignment horizontal="center" vertical="center"/>
    </xf>
    <xf numFmtId="3" fontId="7" fillId="3" borderId="48" xfId="0" applyNumberFormat="1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 wrapText="1"/>
    </xf>
    <xf numFmtId="49" fontId="4" fillId="3" borderId="44" xfId="0" applyNumberFormat="1" applyFont="1" applyFill="1" applyBorder="1" applyAlignment="1">
      <alignment horizontal="center" vertical="center" wrapText="1"/>
    </xf>
    <xf numFmtId="49" fontId="4" fillId="3" borderId="45" xfId="0" applyNumberFormat="1" applyFont="1" applyFill="1" applyBorder="1" applyAlignment="1">
      <alignment horizontal="left" vertical="center" wrapText="1"/>
    </xf>
    <xf numFmtId="49" fontId="4" fillId="3" borderId="42" xfId="0" applyNumberFormat="1" applyFont="1" applyFill="1" applyBorder="1" applyAlignment="1">
      <alignment horizontal="left" vertical="center" wrapText="1"/>
    </xf>
    <xf numFmtId="0" fontId="11" fillId="0" borderId="40" xfId="0" applyNumberFormat="1" applyFont="1" applyBorder="1" applyAlignment="1">
      <alignment horizontal="center" vertical="center"/>
    </xf>
    <xf numFmtId="3" fontId="7" fillId="3" borderId="33" xfId="0" applyNumberFormat="1" applyFont="1" applyFill="1" applyBorder="1" applyAlignment="1">
      <alignment horizontal="center" vertical="center"/>
    </xf>
    <xf numFmtId="3" fontId="7" fillId="3" borderId="51" xfId="0" applyNumberFormat="1" applyFont="1" applyFill="1" applyBorder="1" applyAlignment="1">
      <alignment horizontal="center" vertical="center"/>
    </xf>
    <xf numFmtId="3" fontId="7" fillId="3" borderId="21" xfId="0" applyNumberFormat="1" applyFont="1" applyFill="1" applyBorder="1" applyAlignment="1">
      <alignment horizontal="center" vertical="center"/>
    </xf>
    <xf numFmtId="49" fontId="4" fillId="3" borderId="52" xfId="0" applyNumberFormat="1" applyFont="1" applyFill="1" applyBorder="1" applyAlignment="1">
      <alignment horizontal="left" vertical="center" wrapText="1"/>
    </xf>
    <xf numFmtId="49" fontId="5" fillId="3" borderId="10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0" fontId="4" fillId="3" borderId="45" xfId="0" applyNumberFormat="1" applyFont="1" applyFill="1" applyBorder="1" applyAlignment="1">
      <alignment horizontal="center" vertical="center"/>
    </xf>
    <xf numFmtId="0" fontId="4" fillId="3" borderId="42" xfId="0" applyNumberFormat="1" applyFont="1" applyFill="1" applyBorder="1" applyAlignment="1">
      <alignment horizontal="center" vertical="center"/>
    </xf>
    <xf numFmtId="0" fontId="4" fillId="3" borderId="45" xfId="0" applyNumberFormat="1" applyFont="1" applyFill="1" applyBorder="1" applyAlignment="1">
      <alignment horizontal="center" vertical="center" wrapText="1"/>
    </xf>
    <xf numFmtId="0" fontId="4" fillId="3" borderId="42" xfId="0" applyNumberFormat="1" applyFont="1" applyFill="1" applyBorder="1" applyAlignment="1">
      <alignment horizontal="center" vertical="center" wrapText="1"/>
    </xf>
    <xf numFmtId="49" fontId="4" fillId="3" borderId="64" xfId="0" applyNumberFormat="1" applyFont="1" applyFill="1" applyBorder="1" applyAlignment="1">
      <alignment horizontal="left" vertical="center" wrapText="1"/>
    </xf>
    <xf numFmtId="49" fontId="4" fillId="3" borderId="66" xfId="0" applyNumberFormat="1" applyFont="1" applyFill="1" applyBorder="1" applyAlignment="1">
      <alignment horizontal="left" vertical="center" wrapText="1"/>
    </xf>
    <xf numFmtId="0" fontId="7" fillId="3" borderId="23" xfId="0" applyNumberFormat="1" applyFont="1" applyFill="1" applyBorder="1" applyAlignment="1">
      <alignment horizontal="center"/>
    </xf>
    <xf numFmtId="0" fontId="7" fillId="3" borderId="24" xfId="0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left" vertical="center" wrapText="1"/>
    </xf>
    <xf numFmtId="165" fontId="5" fillId="3" borderId="13" xfId="0" applyNumberFormat="1" applyFont="1" applyFill="1" applyBorder="1" applyAlignment="1">
      <alignment horizontal="center" vertical="center" wrapText="1"/>
    </xf>
    <xf numFmtId="164" fontId="5" fillId="3" borderId="67" xfId="0" applyNumberFormat="1" applyFont="1" applyFill="1" applyBorder="1" applyAlignment="1">
      <alignment horizontal="center" vertical="center"/>
    </xf>
    <xf numFmtId="164" fontId="5" fillId="3" borderId="41" xfId="0" applyNumberFormat="1" applyFont="1" applyFill="1" applyBorder="1" applyAlignment="1">
      <alignment horizontal="center" vertical="center"/>
    </xf>
    <xf numFmtId="164" fontId="5" fillId="3" borderId="38" xfId="0" applyNumberFormat="1" applyFont="1" applyFill="1" applyBorder="1" applyAlignment="1">
      <alignment horizontal="center" vertical="center"/>
    </xf>
    <xf numFmtId="165" fontId="8" fillId="3" borderId="23" xfId="0" applyNumberFormat="1" applyFont="1" applyFill="1" applyBorder="1" applyAlignment="1">
      <alignment horizontal="center" vertical="center"/>
    </xf>
    <xf numFmtId="165" fontId="8" fillId="3" borderId="36" xfId="0" applyNumberFormat="1" applyFont="1" applyFill="1" applyBorder="1" applyAlignment="1">
      <alignment horizontal="center" vertical="center"/>
    </xf>
    <xf numFmtId="165" fontId="8" fillId="3" borderId="24" xfId="0" applyNumberFormat="1" applyFont="1" applyFill="1" applyBorder="1" applyAlignment="1">
      <alignment horizontal="center" vertical="center"/>
    </xf>
    <xf numFmtId="164" fontId="5" fillId="3" borderId="32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2" fillId="3" borderId="23" xfId="0" applyNumberFormat="1" applyFont="1" applyFill="1" applyBorder="1" applyAlignment="1">
      <alignment horizontal="center" vertical="center"/>
    </xf>
    <xf numFmtId="164" fontId="2" fillId="3" borderId="36" xfId="0" applyNumberFormat="1" applyFont="1" applyFill="1" applyBorder="1" applyAlignment="1">
      <alignment horizontal="center" vertical="center"/>
    </xf>
    <xf numFmtId="164" fontId="2" fillId="3" borderId="2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6"/>
  <sheetViews>
    <sheetView showGridLines="0" tabSelected="1" topLeftCell="B1" zoomScale="80" zoomScaleNormal="80" zoomScaleSheetLayoutView="90" workbookViewId="0">
      <selection activeCell="N614" sqref="N614:N620"/>
    </sheetView>
  </sheetViews>
  <sheetFormatPr defaultColWidth="8.85546875" defaultRowHeight="15" customHeight="1" x14ac:dyDescent="0.25"/>
  <cols>
    <col min="1" max="1" width="8.28515625" style="5" customWidth="1"/>
    <col min="2" max="2" width="30" style="5" customWidth="1"/>
    <col min="3" max="3" width="32.5703125" style="1" customWidth="1"/>
    <col min="4" max="4" width="15.85546875" style="1" customWidth="1"/>
    <col min="5" max="5" width="13.85546875" style="1" customWidth="1"/>
    <col min="6" max="6" width="45.7109375" style="1" customWidth="1"/>
    <col min="7" max="7" width="16.42578125" style="14" customWidth="1"/>
    <col min="8" max="8" width="20.85546875" style="1" customWidth="1"/>
    <col min="9" max="9" width="15.85546875" style="1" customWidth="1"/>
    <col min="10" max="10" width="22.42578125" style="1" customWidth="1"/>
    <col min="11" max="11" width="25.28515625" style="1" customWidth="1"/>
    <col min="12" max="12" width="35.85546875" style="11" customWidth="1"/>
    <col min="13" max="13" width="28.5703125" style="11" customWidth="1"/>
    <col min="14" max="14" width="15.28515625" style="1" customWidth="1"/>
    <col min="15" max="15" width="36.28515625" style="1" customWidth="1"/>
    <col min="16" max="16384" width="8.85546875" style="1"/>
  </cols>
  <sheetData>
    <row r="1" spans="1:14" ht="26.25" customHeight="1" x14ac:dyDescent="0.25">
      <c r="B1" s="466" t="s">
        <v>71</v>
      </c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</row>
    <row r="2" spans="1:14" ht="27.75" customHeight="1" x14ac:dyDescent="0.25">
      <c r="A2" s="3"/>
      <c r="B2" s="424" t="s">
        <v>89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</row>
    <row r="3" spans="1:14" ht="23.25" customHeight="1" x14ac:dyDescent="0.25">
      <c r="A3" s="4"/>
      <c r="B3" s="8"/>
      <c r="C3" s="2"/>
      <c r="D3" s="426" t="s">
        <v>0</v>
      </c>
      <c r="E3" s="427"/>
      <c r="F3" s="427"/>
      <c r="G3" s="427"/>
      <c r="H3" s="427"/>
      <c r="I3" s="427"/>
      <c r="J3" s="427"/>
      <c r="K3" s="427"/>
      <c r="L3" s="15"/>
      <c r="M3" s="9"/>
      <c r="N3" s="2"/>
    </row>
    <row r="4" spans="1:14" ht="131.25" customHeight="1" x14ac:dyDescent="0.25">
      <c r="A4" s="73" t="s">
        <v>1</v>
      </c>
      <c r="B4" s="74" t="s">
        <v>2</v>
      </c>
      <c r="C4" s="74" t="s">
        <v>3</v>
      </c>
      <c r="D4" s="74" t="s">
        <v>4</v>
      </c>
      <c r="E4" s="74" t="s">
        <v>5</v>
      </c>
      <c r="F4" s="74" t="s">
        <v>6</v>
      </c>
      <c r="G4" s="74" t="s">
        <v>7</v>
      </c>
      <c r="H4" s="74" t="s">
        <v>8</v>
      </c>
      <c r="I4" s="74" t="s">
        <v>9</v>
      </c>
      <c r="J4" s="75" t="s">
        <v>69</v>
      </c>
      <c r="K4" s="74" t="s">
        <v>70</v>
      </c>
      <c r="L4" s="106" t="s">
        <v>10</v>
      </c>
      <c r="M4" s="106" t="s">
        <v>11</v>
      </c>
      <c r="N4" s="76" t="s">
        <v>12</v>
      </c>
    </row>
    <row r="5" spans="1:14" ht="45" customHeight="1" x14ac:dyDescent="0.25">
      <c r="A5" s="304">
        <v>1</v>
      </c>
      <c r="B5" s="329" t="s">
        <v>90</v>
      </c>
      <c r="C5" s="301" t="s">
        <v>93</v>
      </c>
      <c r="D5" s="313" t="s">
        <v>13</v>
      </c>
      <c r="E5" s="67" t="s">
        <v>14</v>
      </c>
      <c r="F5" s="67" t="s">
        <v>15</v>
      </c>
      <c r="G5" s="27" t="s">
        <v>16</v>
      </c>
      <c r="H5" s="151">
        <v>75</v>
      </c>
      <c r="I5" s="151">
        <v>75</v>
      </c>
      <c r="J5" s="152">
        <f>I5/H5*100</f>
        <v>100</v>
      </c>
      <c r="K5" s="303">
        <f>(J5+J6)/2</f>
        <v>100</v>
      </c>
      <c r="L5" s="372" t="s">
        <v>73</v>
      </c>
      <c r="M5" s="277" t="s">
        <v>165</v>
      </c>
      <c r="N5" s="258">
        <f>(SUM(J5:J26)/22)</f>
        <v>100</v>
      </c>
    </row>
    <row r="6" spans="1:14" ht="30" customHeight="1" x14ac:dyDescent="0.25">
      <c r="A6" s="305"/>
      <c r="B6" s="329"/>
      <c r="C6" s="302"/>
      <c r="D6" s="314"/>
      <c r="E6" s="67" t="s">
        <v>14</v>
      </c>
      <c r="F6" s="67" t="s">
        <v>17</v>
      </c>
      <c r="G6" s="27" t="s">
        <v>16</v>
      </c>
      <c r="H6" s="151">
        <v>75</v>
      </c>
      <c r="I6" s="151">
        <v>75</v>
      </c>
      <c r="J6" s="152">
        <f>I6/H6*100</f>
        <v>100</v>
      </c>
      <c r="K6" s="303"/>
      <c r="L6" s="419"/>
      <c r="M6" s="277"/>
      <c r="N6" s="259"/>
    </row>
    <row r="7" spans="1:14" ht="45.6" customHeight="1" x14ac:dyDescent="0.25">
      <c r="A7" s="305"/>
      <c r="B7" s="329"/>
      <c r="C7" s="302"/>
      <c r="D7" s="314"/>
      <c r="E7" s="67" t="s">
        <v>18</v>
      </c>
      <c r="F7" s="67" t="s">
        <v>106</v>
      </c>
      <c r="G7" s="27" t="s">
        <v>41</v>
      </c>
      <c r="H7" s="152">
        <v>1600</v>
      </c>
      <c r="I7" s="152">
        <v>1600</v>
      </c>
      <c r="J7" s="152">
        <f t="shared" ref="J7:J15" si="0">I7/H7*100</f>
        <v>100</v>
      </c>
      <c r="K7" s="19">
        <f>J7</f>
        <v>100</v>
      </c>
      <c r="L7" s="373"/>
      <c r="M7" s="277"/>
      <c r="N7" s="259"/>
    </row>
    <row r="8" spans="1:14" ht="47.25" customHeight="1" x14ac:dyDescent="0.25">
      <c r="A8" s="305"/>
      <c r="B8" s="329"/>
      <c r="C8" s="214" t="s">
        <v>75</v>
      </c>
      <c r="D8" s="215" t="s">
        <v>13</v>
      </c>
      <c r="E8" s="67" t="s">
        <v>14</v>
      </c>
      <c r="F8" s="67" t="s">
        <v>15</v>
      </c>
      <c r="G8" s="27" t="s">
        <v>16</v>
      </c>
      <c r="H8" s="151">
        <v>75</v>
      </c>
      <c r="I8" s="151">
        <v>75</v>
      </c>
      <c r="J8" s="152">
        <f t="shared" si="0"/>
        <v>100</v>
      </c>
      <c r="K8" s="256">
        <f>(J8+J9)/2</f>
        <v>100</v>
      </c>
      <c r="L8" s="372" t="s">
        <v>73</v>
      </c>
      <c r="M8" s="277"/>
      <c r="N8" s="259"/>
    </row>
    <row r="9" spans="1:14" ht="30" customHeight="1" x14ac:dyDescent="0.25">
      <c r="A9" s="305"/>
      <c r="B9" s="329"/>
      <c r="C9" s="214"/>
      <c r="D9" s="215"/>
      <c r="E9" s="67" t="s">
        <v>14</v>
      </c>
      <c r="F9" s="67" t="s">
        <v>17</v>
      </c>
      <c r="G9" s="27" t="s">
        <v>16</v>
      </c>
      <c r="H9" s="151">
        <v>75</v>
      </c>
      <c r="I9" s="151">
        <v>75</v>
      </c>
      <c r="J9" s="152">
        <f t="shared" si="0"/>
        <v>100</v>
      </c>
      <c r="K9" s="257"/>
      <c r="L9" s="419"/>
      <c r="M9" s="277"/>
      <c r="N9" s="259"/>
    </row>
    <row r="10" spans="1:14" ht="40.9" customHeight="1" x14ac:dyDescent="0.25">
      <c r="A10" s="305"/>
      <c r="B10" s="329"/>
      <c r="C10" s="214"/>
      <c r="D10" s="215"/>
      <c r="E10" s="69" t="s">
        <v>18</v>
      </c>
      <c r="F10" s="63" t="s">
        <v>72</v>
      </c>
      <c r="G10" s="28" t="s">
        <v>27</v>
      </c>
      <c r="H10" s="152">
        <v>50</v>
      </c>
      <c r="I10" s="152">
        <v>50</v>
      </c>
      <c r="J10" s="152">
        <f t="shared" si="0"/>
        <v>100</v>
      </c>
      <c r="K10" s="77">
        <f>J10</f>
        <v>100</v>
      </c>
      <c r="L10" s="373"/>
      <c r="M10" s="277"/>
      <c r="N10" s="259"/>
    </row>
    <row r="11" spans="1:14" ht="45" customHeight="1" x14ac:dyDescent="0.25">
      <c r="A11" s="305"/>
      <c r="B11" s="329"/>
      <c r="C11" s="232" t="s">
        <v>91</v>
      </c>
      <c r="D11" s="235" t="s">
        <v>13</v>
      </c>
      <c r="E11" s="60" t="s">
        <v>14</v>
      </c>
      <c r="F11" s="60" t="s">
        <v>15</v>
      </c>
      <c r="G11" s="28" t="s">
        <v>16</v>
      </c>
      <c r="H11" s="153">
        <v>75</v>
      </c>
      <c r="I11" s="153">
        <v>75</v>
      </c>
      <c r="J11" s="154">
        <f>I11/H11*100</f>
        <v>100</v>
      </c>
      <c r="K11" s="238">
        <f>(J11+J12)/2</f>
        <v>100</v>
      </c>
      <c r="L11" s="355" t="s">
        <v>73</v>
      </c>
      <c r="M11" s="277"/>
      <c r="N11" s="259"/>
    </row>
    <row r="12" spans="1:14" ht="30" customHeight="1" x14ac:dyDescent="0.25">
      <c r="A12" s="305"/>
      <c r="B12" s="329"/>
      <c r="C12" s="233"/>
      <c r="D12" s="236"/>
      <c r="E12" s="60" t="s">
        <v>14</v>
      </c>
      <c r="F12" s="60" t="s">
        <v>17</v>
      </c>
      <c r="G12" s="28" t="s">
        <v>16</v>
      </c>
      <c r="H12" s="153">
        <v>75</v>
      </c>
      <c r="I12" s="153">
        <v>75</v>
      </c>
      <c r="J12" s="154">
        <f>I12/H12*100</f>
        <v>100</v>
      </c>
      <c r="K12" s="239"/>
      <c r="L12" s="283"/>
      <c r="M12" s="277"/>
      <c r="N12" s="259"/>
    </row>
    <row r="13" spans="1:14" ht="45.6" customHeight="1" x14ac:dyDescent="0.25">
      <c r="A13" s="305"/>
      <c r="B13" s="329"/>
      <c r="C13" s="345"/>
      <c r="D13" s="298"/>
      <c r="E13" s="35" t="s">
        <v>18</v>
      </c>
      <c r="F13" s="35" t="s">
        <v>91</v>
      </c>
      <c r="G13" s="36" t="s">
        <v>27</v>
      </c>
      <c r="H13" s="155">
        <v>5</v>
      </c>
      <c r="I13" s="155">
        <v>5</v>
      </c>
      <c r="J13" s="156">
        <f>I13/H13*100</f>
        <v>100</v>
      </c>
      <c r="K13" s="84">
        <f>J13</f>
        <v>100</v>
      </c>
      <c r="L13" s="114" t="s">
        <v>73</v>
      </c>
      <c r="M13" s="277"/>
      <c r="N13" s="259"/>
    </row>
    <row r="14" spans="1:14" ht="51" customHeight="1" x14ac:dyDescent="0.25">
      <c r="A14" s="305"/>
      <c r="B14" s="329"/>
      <c r="C14" s="301" t="s">
        <v>38</v>
      </c>
      <c r="D14" s="313" t="s">
        <v>13</v>
      </c>
      <c r="E14" s="67" t="s">
        <v>14</v>
      </c>
      <c r="F14" s="67" t="s">
        <v>15</v>
      </c>
      <c r="G14" s="27" t="s">
        <v>16</v>
      </c>
      <c r="H14" s="151">
        <v>75</v>
      </c>
      <c r="I14" s="151">
        <v>75</v>
      </c>
      <c r="J14" s="152">
        <f t="shared" si="0"/>
        <v>100</v>
      </c>
      <c r="K14" s="303">
        <f>(J14+J15)/2</f>
        <v>100</v>
      </c>
      <c r="L14" s="378" t="s">
        <v>73</v>
      </c>
      <c r="M14" s="277"/>
      <c r="N14" s="259"/>
    </row>
    <row r="15" spans="1:14" ht="34.5" customHeight="1" x14ac:dyDescent="0.25">
      <c r="A15" s="305"/>
      <c r="B15" s="329"/>
      <c r="C15" s="302"/>
      <c r="D15" s="314"/>
      <c r="E15" s="67" t="s">
        <v>14</v>
      </c>
      <c r="F15" s="67" t="s">
        <v>17</v>
      </c>
      <c r="G15" s="27" t="s">
        <v>16</v>
      </c>
      <c r="H15" s="151">
        <v>75</v>
      </c>
      <c r="I15" s="151">
        <v>75</v>
      </c>
      <c r="J15" s="152">
        <f t="shared" si="0"/>
        <v>100</v>
      </c>
      <c r="K15" s="303"/>
      <c r="L15" s="431"/>
      <c r="M15" s="277"/>
      <c r="N15" s="259"/>
    </row>
    <row r="16" spans="1:14" ht="70.900000000000006" customHeight="1" x14ac:dyDescent="0.25">
      <c r="A16" s="305"/>
      <c r="B16" s="329"/>
      <c r="C16" s="302"/>
      <c r="D16" s="314"/>
      <c r="E16" s="67" t="s">
        <v>18</v>
      </c>
      <c r="F16" s="67" t="s">
        <v>38</v>
      </c>
      <c r="G16" s="70" t="s">
        <v>21</v>
      </c>
      <c r="H16" s="157">
        <v>25</v>
      </c>
      <c r="I16" s="157">
        <v>25</v>
      </c>
      <c r="J16" s="152">
        <f>I16/H16*100</f>
        <v>100</v>
      </c>
      <c r="K16" s="19">
        <f>J16</f>
        <v>100</v>
      </c>
      <c r="L16" s="115" t="s">
        <v>73</v>
      </c>
      <c r="M16" s="277"/>
      <c r="N16" s="259"/>
    </row>
    <row r="17" spans="1:14" ht="45" x14ac:dyDescent="0.25">
      <c r="A17" s="305"/>
      <c r="B17" s="329"/>
      <c r="C17" s="301" t="s">
        <v>19</v>
      </c>
      <c r="D17" s="313" t="s">
        <v>13</v>
      </c>
      <c r="E17" s="67" t="s">
        <v>14</v>
      </c>
      <c r="F17" s="67" t="s">
        <v>15</v>
      </c>
      <c r="G17" s="27" t="s">
        <v>16</v>
      </c>
      <c r="H17" s="151">
        <v>75</v>
      </c>
      <c r="I17" s="151">
        <v>75</v>
      </c>
      <c r="J17" s="152">
        <f t="shared" ref="J17:J19" si="1">I17/H17*100</f>
        <v>100</v>
      </c>
      <c r="K17" s="303">
        <f>(J17+J18)/2</f>
        <v>100</v>
      </c>
      <c r="L17" s="372" t="s">
        <v>73</v>
      </c>
      <c r="M17" s="277"/>
      <c r="N17" s="259"/>
    </row>
    <row r="18" spans="1:14" ht="30" customHeight="1" x14ac:dyDescent="0.25">
      <c r="A18" s="305"/>
      <c r="B18" s="329"/>
      <c r="C18" s="302"/>
      <c r="D18" s="314"/>
      <c r="E18" s="67" t="s">
        <v>14</v>
      </c>
      <c r="F18" s="67" t="s">
        <v>17</v>
      </c>
      <c r="G18" s="27" t="s">
        <v>16</v>
      </c>
      <c r="H18" s="151">
        <v>75</v>
      </c>
      <c r="I18" s="151">
        <v>75</v>
      </c>
      <c r="J18" s="152">
        <f t="shared" si="1"/>
        <v>100</v>
      </c>
      <c r="K18" s="303"/>
      <c r="L18" s="419"/>
      <c r="M18" s="277"/>
      <c r="N18" s="259"/>
    </row>
    <row r="19" spans="1:14" ht="32.450000000000003" customHeight="1" x14ac:dyDescent="0.25">
      <c r="A19" s="305"/>
      <c r="B19" s="329"/>
      <c r="C19" s="302"/>
      <c r="D19" s="314"/>
      <c r="E19" s="67" t="s">
        <v>18</v>
      </c>
      <c r="F19" s="67" t="s">
        <v>20</v>
      </c>
      <c r="G19" s="70" t="s">
        <v>21</v>
      </c>
      <c r="H19" s="152">
        <v>3173</v>
      </c>
      <c r="I19" s="152">
        <v>3173</v>
      </c>
      <c r="J19" s="152">
        <f t="shared" si="1"/>
        <v>100</v>
      </c>
      <c r="K19" s="19">
        <f>J19</f>
        <v>100</v>
      </c>
      <c r="L19" s="373"/>
      <c r="M19" s="277"/>
      <c r="N19" s="259"/>
    </row>
    <row r="20" spans="1:14" ht="45" x14ac:dyDescent="0.25">
      <c r="A20" s="305"/>
      <c r="B20" s="329"/>
      <c r="C20" s="324" t="s">
        <v>22</v>
      </c>
      <c r="D20" s="390" t="s">
        <v>23</v>
      </c>
      <c r="E20" s="67" t="s">
        <v>14</v>
      </c>
      <c r="F20" s="67" t="s">
        <v>15</v>
      </c>
      <c r="G20" s="27" t="s">
        <v>16</v>
      </c>
      <c r="H20" s="151">
        <v>75</v>
      </c>
      <c r="I20" s="151">
        <v>75</v>
      </c>
      <c r="J20" s="152">
        <f>I20/H20*100</f>
        <v>100</v>
      </c>
      <c r="K20" s="303">
        <f>(J20+J21)/2</f>
        <v>100</v>
      </c>
      <c r="L20" s="372" t="s">
        <v>73</v>
      </c>
      <c r="M20" s="277"/>
      <c r="N20" s="259"/>
    </row>
    <row r="21" spans="1:14" ht="30" x14ac:dyDescent="0.25">
      <c r="A21" s="305"/>
      <c r="B21" s="329"/>
      <c r="C21" s="324"/>
      <c r="D21" s="390"/>
      <c r="E21" s="67" t="s">
        <v>14</v>
      </c>
      <c r="F21" s="67" t="s">
        <v>17</v>
      </c>
      <c r="G21" s="27" t="s">
        <v>16</v>
      </c>
      <c r="H21" s="151">
        <v>75</v>
      </c>
      <c r="I21" s="151">
        <v>75</v>
      </c>
      <c r="J21" s="152">
        <f>I21/H21*100</f>
        <v>100</v>
      </c>
      <c r="K21" s="303"/>
      <c r="L21" s="419"/>
      <c r="M21" s="277"/>
      <c r="N21" s="259"/>
    </row>
    <row r="22" spans="1:14" ht="30" x14ac:dyDescent="0.25">
      <c r="A22" s="305"/>
      <c r="B22" s="329"/>
      <c r="C22" s="324"/>
      <c r="D22" s="390"/>
      <c r="E22" s="67" t="s">
        <v>18</v>
      </c>
      <c r="F22" s="67" t="s">
        <v>22</v>
      </c>
      <c r="G22" s="70" t="s">
        <v>23</v>
      </c>
      <c r="H22" s="152">
        <v>1</v>
      </c>
      <c r="I22" s="152">
        <v>1</v>
      </c>
      <c r="J22" s="152">
        <f t="shared" ref="J22:J26" si="2">I22/H22*100</f>
        <v>100</v>
      </c>
      <c r="K22" s="19">
        <f>J22</f>
        <v>100</v>
      </c>
      <c r="L22" s="373"/>
      <c r="M22" s="277"/>
      <c r="N22" s="259"/>
    </row>
    <row r="23" spans="1:14" ht="45" x14ac:dyDescent="0.25">
      <c r="A23" s="305"/>
      <c r="B23" s="329"/>
      <c r="C23" s="324" t="s">
        <v>92</v>
      </c>
      <c r="D23" s="324" t="s">
        <v>13</v>
      </c>
      <c r="E23" s="67" t="s">
        <v>14</v>
      </c>
      <c r="F23" s="67" t="s">
        <v>15</v>
      </c>
      <c r="G23" s="27" t="s">
        <v>16</v>
      </c>
      <c r="H23" s="151">
        <v>75</v>
      </c>
      <c r="I23" s="151">
        <v>75</v>
      </c>
      <c r="J23" s="152">
        <f>I23/H23*100</f>
        <v>100</v>
      </c>
      <c r="K23" s="303">
        <f>(J23+J24)/2</f>
        <v>100</v>
      </c>
      <c r="L23" s="372" t="s">
        <v>73</v>
      </c>
      <c r="M23" s="277"/>
      <c r="N23" s="259"/>
    </row>
    <row r="24" spans="1:14" ht="30" x14ac:dyDescent="0.25">
      <c r="A24" s="305"/>
      <c r="B24" s="329"/>
      <c r="C24" s="324"/>
      <c r="D24" s="324"/>
      <c r="E24" s="67" t="s">
        <v>14</v>
      </c>
      <c r="F24" s="67" t="s">
        <v>17</v>
      </c>
      <c r="G24" s="27" t="s">
        <v>16</v>
      </c>
      <c r="H24" s="151">
        <v>75</v>
      </c>
      <c r="I24" s="151">
        <v>75</v>
      </c>
      <c r="J24" s="152">
        <f>I24/H24*100</f>
        <v>100</v>
      </c>
      <c r="K24" s="303"/>
      <c r="L24" s="373"/>
      <c r="M24" s="277"/>
      <c r="N24" s="259"/>
    </row>
    <row r="25" spans="1:14" x14ac:dyDescent="0.25">
      <c r="A25" s="305"/>
      <c r="B25" s="329"/>
      <c r="C25" s="324"/>
      <c r="D25" s="324"/>
      <c r="E25" s="301" t="s">
        <v>18</v>
      </c>
      <c r="F25" s="67" t="s">
        <v>24</v>
      </c>
      <c r="G25" s="70" t="s">
        <v>25</v>
      </c>
      <c r="H25" s="157">
        <v>10400</v>
      </c>
      <c r="I25" s="157">
        <v>10400</v>
      </c>
      <c r="J25" s="152">
        <f>I25/H25*100</f>
        <v>100</v>
      </c>
      <c r="K25" s="19">
        <f>J25</f>
        <v>100</v>
      </c>
      <c r="L25" s="116" t="s">
        <v>73</v>
      </c>
      <c r="M25" s="277"/>
      <c r="N25" s="259"/>
    </row>
    <row r="26" spans="1:14" x14ac:dyDescent="0.25">
      <c r="A26" s="305"/>
      <c r="B26" s="329"/>
      <c r="C26" s="324"/>
      <c r="D26" s="324"/>
      <c r="E26" s="302"/>
      <c r="F26" s="67" t="s">
        <v>26</v>
      </c>
      <c r="G26" s="70" t="s">
        <v>25</v>
      </c>
      <c r="H26" s="157">
        <v>9350</v>
      </c>
      <c r="I26" s="157">
        <v>9350</v>
      </c>
      <c r="J26" s="152">
        <f t="shared" si="2"/>
        <v>100</v>
      </c>
      <c r="K26" s="19">
        <f>J26</f>
        <v>100</v>
      </c>
      <c r="L26" s="117" t="s">
        <v>73</v>
      </c>
      <c r="M26" s="277"/>
      <c r="N26" s="259"/>
    </row>
    <row r="27" spans="1:14" ht="32.25" customHeight="1" x14ac:dyDescent="0.25">
      <c r="A27" s="305"/>
      <c r="B27" s="329"/>
      <c r="C27" s="260" t="s">
        <v>42</v>
      </c>
      <c r="D27" s="260"/>
      <c r="E27" s="78" t="s">
        <v>14</v>
      </c>
      <c r="F27" s="29"/>
      <c r="G27" s="30"/>
      <c r="H27" s="158"/>
      <c r="I27" s="158"/>
      <c r="J27" s="159"/>
      <c r="K27" s="19">
        <f>(K5+K17+K20+K23+K8+K11+K14)/7</f>
        <v>100</v>
      </c>
      <c r="L27" s="118"/>
      <c r="M27" s="277"/>
      <c r="N27" s="259"/>
    </row>
    <row r="28" spans="1:14" ht="32.25" customHeight="1" x14ac:dyDescent="0.25">
      <c r="A28" s="306"/>
      <c r="B28" s="329"/>
      <c r="C28" s="261"/>
      <c r="D28" s="261"/>
      <c r="E28" s="78" t="s">
        <v>18</v>
      </c>
      <c r="F28" s="29"/>
      <c r="G28" s="30"/>
      <c r="H28" s="158"/>
      <c r="I28" s="158"/>
      <c r="J28" s="160">
        <f>(J7+J19+J22+J25+J26+J10+J13+J16)/8</f>
        <v>100</v>
      </c>
      <c r="K28" s="19"/>
      <c r="L28" s="118"/>
      <c r="M28" s="277"/>
      <c r="N28" s="354"/>
    </row>
    <row r="29" spans="1:14" ht="49.9" customHeight="1" x14ac:dyDescent="0.25">
      <c r="A29" s="317">
        <v>2</v>
      </c>
      <c r="B29" s="315" t="s">
        <v>94</v>
      </c>
      <c r="C29" s="385" t="s">
        <v>93</v>
      </c>
      <c r="D29" s="388" t="s">
        <v>13</v>
      </c>
      <c r="E29" s="62" t="s">
        <v>14</v>
      </c>
      <c r="F29" s="62" t="s">
        <v>15</v>
      </c>
      <c r="G29" s="31" t="s">
        <v>16</v>
      </c>
      <c r="H29" s="161">
        <v>75</v>
      </c>
      <c r="I29" s="161">
        <v>75</v>
      </c>
      <c r="J29" s="162">
        <f>I29/H29*100</f>
        <v>100</v>
      </c>
      <c r="K29" s="320">
        <f>(J29+J30)/2</f>
        <v>100</v>
      </c>
      <c r="L29" s="372" t="s">
        <v>73</v>
      </c>
      <c r="M29" s="277"/>
      <c r="N29" s="358">
        <f>(SUM(J29:J34)/6)</f>
        <v>100.01277139208173</v>
      </c>
    </row>
    <row r="30" spans="1:14" ht="35.450000000000003" customHeight="1" x14ac:dyDescent="0.25">
      <c r="A30" s="318"/>
      <c r="B30" s="315"/>
      <c r="C30" s="274"/>
      <c r="D30" s="430"/>
      <c r="E30" s="60" t="s">
        <v>14</v>
      </c>
      <c r="F30" s="60" t="s">
        <v>17</v>
      </c>
      <c r="G30" s="28" t="s">
        <v>16</v>
      </c>
      <c r="H30" s="153">
        <v>75</v>
      </c>
      <c r="I30" s="153">
        <v>75</v>
      </c>
      <c r="J30" s="163">
        <f>I30/H30*100</f>
        <v>100</v>
      </c>
      <c r="K30" s="321"/>
      <c r="L30" s="373"/>
      <c r="M30" s="277"/>
      <c r="N30" s="359"/>
    </row>
    <row r="31" spans="1:14" ht="41.45" customHeight="1" x14ac:dyDescent="0.25">
      <c r="A31" s="318"/>
      <c r="B31" s="315"/>
      <c r="C31" s="274"/>
      <c r="D31" s="430"/>
      <c r="E31" s="60" t="s">
        <v>18</v>
      </c>
      <c r="F31" s="60" t="s">
        <v>106</v>
      </c>
      <c r="G31" s="28" t="s">
        <v>41</v>
      </c>
      <c r="H31" s="154">
        <v>1305</v>
      </c>
      <c r="I31" s="154">
        <v>1306</v>
      </c>
      <c r="J31" s="154">
        <f>I31/H31*100</f>
        <v>100.07662835249043</v>
      </c>
      <c r="K31" s="79">
        <f>J31</f>
        <v>100.07662835249043</v>
      </c>
      <c r="L31" s="119" t="s">
        <v>73</v>
      </c>
      <c r="M31" s="277"/>
      <c r="N31" s="359"/>
    </row>
    <row r="32" spans="1:14" ht="45" customHeight="1" x14ac:dyDescent="0.25">
      <c r="A32" s="318"/>
      <c r="B32" s="315"/>
      <c r="C32" s="273" t="s">
        <v>19</v>
      </c>
      <c r="D32" s="429" t="s">
        <v>13</v>
      </c>
      <c r="E32" s="232" t="s">
        <v>14</v>
      </c>
      <c r="F32" s="60" t="s">
        <v>15</v>
      </c>
      <c r="G32" s="28" t="s">
        <v>16</v>
      </c>
      <c r="H32" s="153">
        <v>75</v>
      </c>
      <c r="I32" s="153">
        <v>75</v>
      </c>
      <c r="J32" s="154">
        <f t="shared" ref="J32:J46" si="3">I32/H32*100</f>
        <v>100</v>
      </c>
      <c r="K32" s="216">
        <f>(J32+J33)/2</f>
        <v>100</v>
      </c>
      <c r="L32" s="372" t="s">
        <v>73</v>
      </c>
      <c r="M32" s="277"/>
      <c r="N32" s="359"/>
    </row>
    <row r="33" spans="1:14" ht="34.9" customHeight="1" x14ac:dyDescent="0.25">
      <c r="A33" s="318"/>
      <c r="B33" s="315"/>
      <c r="C33" s="274"/>
      <c r="D33" s="430"/>
      <c r="E33" s="234"/>
      <c r="F33" s="60" t="s">
        <v>17</v>
      </c>
      <c r="G33" s="28" t="s">
        <v>16</v>
      </c>
      <c r="H33" s="153">
        <v>75</v>
      </c>
      <c r="I33" s="153">
        <v>75</v>
      </c>
      <c r="J33" s="154">
        <f t="shared" si="3"/>
        <v>100</v>
      </c>
      <c r="K33" s="418"/>
      <c r="L33" s="373"/>
      <c r="M33" s="277"/>
      <c r="N33" s="359"/>
    </row>
    <row r="34" spans="1:14" ht="33" customHeight="1" x14ac:dyDescent="0.25">
      <c r="A34" s="318"/>
      <c r="B34" s="315"/>
      <c r="C34" s="428"/>
      <c r="D34" s="430"/>
      <c r="E34" s="60" t="s">
        <v>18</v>
      </c>
      <c r="F34" s="60" t="s">
        <v>20</v>
      </c>
      <c r="G34" s="72" t="s">
        <v>21</v>
      </c>
      <c r="H34" s="153">
        <v>146</v>
      </c>
      <c r="I34" s="153">
        <v>146</v>
      </c>
      <c r="J34" s="163">
        <f>I34/H34*100</f>
        <v>100</v>
      </c>
      <c r="K34" s="80">
        <f>J34</f>
        <v>100</v>
      </c>
      <c r="L34" s="116" t="s">
        <v>73</v>
      </c>
      <c r="M34" s="277"/>
      <c r="N34" s="359"/>
    </row>
    <row r="35" spans="1:14" ht="30" customHeight="1" x14ac:dyDescent="0.25">
      <c r="A35" s="318"/>
      <c r="B35" s="315"/>
      <c r="C35" s="284" t="s">
        <v>42</v>
      </c>
      <c r="D35" s="284"/>
      <c r="E35" s="81" t="s">
        <v>14</v>
      </c>
      <c r="F35" s="32"/>
      <c r="G35" s="33"/>
      <c r="H35" s="164"/>
      <c r="I35" s="164"/>
      <c r="J35" s="165"/>
      <c r="K35" s="82">
        <f>(K29+K32)/2</f>
        <v>100</v>
      </c>
      <c r="L35" s="120"/>
      <c r="M35" s="277"/>
      <c r="N35" s="359"/>
    </row>
    <row r="36" spans="1:14" ht="30" customHeight="1" x14ac:dyDescent="0.25">
      <c r="A36" s="319"/>
      <c r="B36" s="316"/>
      <c r="C36" s="285"/>
      <c r="D36" s="285"/>
      <c r="E36" s="81" t="s">
        <v>18</v>
      </c>
      <c r="F36" s="32"/>
      <c r="G36" s="33"/>
      <c r="H36" s="164"/>
      <c r="I36" s="164"/>
      <c r="J36" s="166">
        <f>(J31+J34)/2</f>
        <v>100.03831417624522</v>
      </c>
      <c r="K36" s="82"/>
      <c r="L36" s="120"/>
      <c r="M36" s="277"/>
      <c r="N36" s="360"/>
    </row>
    <row r="37" spans="1:14" ht="45" customHeight="1" x14ac:dyDescent="0.25">
      <c r="A37" s="317">
        <v>3</v>
      </c>
      <c r="B37" s="322" t="s">
        <v>95</v>
      </c>
      <c r="C37" s="301" t="s">
        <v>75</v>
      </c>
      <c r="D37" s="392" t="s">
        <v>13</v>
      </c>
      <c r="E37" s="60" t="s">
        <v>14</v>
      </c>
      <c r="F37" s="60" t="s">
        <v>15</v>
      </c>
      <c r="G37" s="28" t="s">
        <v>16</v>
      </c>
      <c r="H37" s="153">
        <v>75</v>
      </c>
      <c r="I37" s="153">
        <v>75</v>
      </c>
      <c r="J37" s="163">
        <f t="shared" si="3"/>
        <v>100</v>
      </c>
      <c r="K37" s="321">
        <f>(J37+J38)/2</f>
        <v>100</v>
      </c>
      <c r="L37" s="372" t="s">
        <v>73</v>
      </c>
      <c r="M37" s="277"/>
      <c r="N37" s="258">
        <f>(SUM(J37:J49)/13)</f>
        <v>100.24054918320677</v>
      </c>
    </row>
    <row r="38" spans="1:14" ht="30" customHeight="1" x14ac:dyDescent="0.25">
      <c r="A38" s="318"/>
      <c r="B38" s="315"/>
      <c r="C38" s="302"/>
      <c r="D38" s="332"/>
      <c r="E38" s="60" t="s">
        <v>14</v>
      </c>
      <c r="F38" s="60" t="s">
        <v>17</v>
      </c>
      <c r="G38" s="28" t="s">
        <v>16</v>
      </c>
      <c r="H38" s="153">
        <v>75</v>
      </c>
      <c r="I38" s="153">
        <v>75</v>
      </c>
      <c r="J38" s="163">
        <f t="shared" si="3"/>
        <v>100</v>
      </c>
      <c r="K38" s="321"/>
      <c r="L38" s="373"/>
      <c r="M38" s="277"/>
      <c r="N38" s="259"/>
    </row>
    <row r="39" spans="1:14" ht="41.45" customHeight="1" x14ac:dyDescent="0.25">
      <c r="A39" s="318"/>
      <c r="B39" s="315"/>
      <c r="C39" s="302"/>
      <c r="D39" s="332"/>
      <c r="E39" s="232" t="s">
        <v>18</v>
      </c>
      <c r="F39" s="232" t="s">
        <v>96</v>
      </c>
      <c r="G39" s="72" t="s">
        <v>27</v>
      </c>
      <c r="H39" s="154">
        <v>9547</v>
      </c>
      <c r="I39" s="154">
        <v>9628</v>
      </c>
      <c r="J39" s="154">
        <f t="shared" si="3"/>
        <v>100.84843406305646</v>
      </c>
      <c r="K39" s="415">
        <f>(J39+J40)/2</f>
        <v>100.69900521563632</v>
      </c>
      <c r="L39" s="350" t="s">
        <v>73</v>
      </c>
      <c r="M39" s="277"/>
      <c r="N39" s="259"/>
    </row>
    <row r="40" spans="1:14" ht="58.15" customHeight="1" x14ac:dyDescent="0.25">
      <c r="A40" s="318"/>
      <c r="B40" s="315"/>
      <c r="C40" s="302"/>
      <c r="D40" s="333"/>
      <c r="E40" s="234"/>
      <c r="F40" s="234"/>
      <c r="G40" s="28" t="s">
        <v>28</v>
      </c>
      <c r="H40" s="154">
        <v>4367</v>
      </c>
      <c r="I40" s="154">
        <v>4391</v>
      </c>
      <c r="J40" s="154">
        <f t="shared" si="3"/>
        <v>100.54957636821618</v>
      </c>
      <c r="K40" s="416"/>
      <c r="L40" s="350"/>
      <c r="M40" s="277"/>
      <c r="N40" s="259"/>
    </row>
    <row r="41" spans="1:14" ht="45" customHeight="1" x14ac:dyDescent="0.25">
      <c r="A41" s="318"/>
      <c r="B41" s="315"/>
      <c r="C41" s="385" t="s">
        <v>29</v>
      </c>
      <c r="D41" s="429" t="s">
        <v>13</v>
      </c>
      <c r="E41" s="60" t="s">
        <v>14</v>
      </c>
      <c r="F41" s="60" t="s">
        <v>15</v>
      </c>
      <c r="G41" s="28" t="s">
        <v>16</v>
      </c>
      <c r="H41" s="153">
        <v>75</v>
      </c>
      <c r="I41" s="153">
        <v>75</v>
      </c>
      <c r="J41" s="163">
        <f>I41/H41*100</f>
        <v>100</v>
      </c>
      <c r="K41" s="321">
        <f>(J41+J42)/2</f>
        <v>100</v>
      </c>
      <c r="L41" s="372" t="s">
        <v>73</v>
      </c>
      <c r="M41" s="277"/>
      <c r="N41" s="259"/>
    </row>
    <row r="42" spans="1:14" ht="30" customHeight="1" x14ac:dyDescent="0.25">
      <c r="A42" s="318"/>
      <c r="B42" s="315"/>
      <c r="C42" s="274"/>
      <c r="D42" s="430"/>
      <c r="E42" s="60" t="s">
        <v>14</v>
      </c>
      <c r="F42" s="60" t="s">
        <v>17</v>
      </c>
      <c r="G42" s="28" t="s">
        <v>16</v>
      </c>
      <c r="H42" s="153">
        <v>75</v>
      </c>
      <c r="I42" s="153">
        <v>75</v>
      </c>
      <c r="J42" s="163">
        <f>I42/H42*100</f>
        <v>100</v>
      </c>
      <c r="K42" s="321"/>
      <c r="L42" s="373"/>
      <c r="M42" s="277"/>
      <c r="N42" s="259"/>
    </row>
    <row r="43" spans="1:14" ht="109.5" customHeight="1" x14ac:dyDescent="0.25">
      <c r="A43" s="318"/>
      <c r="B43" s="315"/>
      <c r="C43" s="274"/>
      <c r="D43" s="430"/>
      <c r="E43" s="60" t="s">
        <v>18</v>
      </c>
      <c r="F43" s="60" t="s">
        <v>96</v>
      </c>
      <c r="G43" s="72" t="s">
        <v>46</v>
      </c>
      <c r="H43" s="153">
        <v>390</v>
      </c>
      <c r="I43" s="153">
        <v>392</v>
      </c>
      <c r="J43" s="163">
        <f>I43/H43*100</f>
        <v>100.51282051282051</v>
      </c>
      <c r="K43" s="80">
        <f>J43</f>
        <v>100.51282051282051</v>
      </c>
      <c r="L43" s="116" t="s">
        <v>73</v>
      </c>
      <c r="M43" s="277"/>
      <c r="N43" s="259"/>
    </row>
    <row r="44" spans="1:14" ht="44.25" customHeight="1" x14ac:dyDescent="0.25">
      <c r="A44" s="318"/>
      <c r="B44" s="315"/>
      <c r="C44" s="273" t="s">
        <v>30</v>
      </c>
      <c r="D44" s="273" t="s">
        <v>13</v>
      </c>
      <c r="E44" s="60" t="s">
        <v>14</v>
      </c>
      <c r="F44" s="60" t="s">
        <v>15</v>
      </c>
      <c r="G44" s="28" t="s">
        <v>16</v>
      </c>
      <c r="H44" s="153">
        <v>75</v>
      </c>
      <c r="I44" s="153">
        <v>75</v>
      </c>
      <c r="J44" s="154">
        <f t="shared" si="3"/>
        <v>100</v>
      </c>
      <c r="K44" s="417">
        <f>(J44+J45)/2</f>
        <v>100</v>
      </c>
      <c r="L44" s="372" t="s">
        <v>73</v>
      </c>
      <c r="M44" s="277"/>
      <c r="N44" s="259"/>
    </row>
    <row r="45" spans="1:14" ht="38.25" customHeight="1" x14ac:dyDescent="0.25">
      <c r="A45" s="318"/>
      <c r="B45" s="315"/>
      <c r="C45" s="274"/>
      <c r="D45" s="274"/>
      <c r="E45" s="60" t="s">
        <v>14</v>
      </c>
      <c r="F45" s="60" t="s">
        <v>17</v>
      </c>
      <c r="G45" s="28" t="s">
        <v>16</v>
      </c>
      <c r="H45" s="153">
        <v>75</v>
      </c>
      <c r="I45" s="153">
        <v>75</v>
      </c>
      <c r="J45" s="154">
        <f t="shared" si="3"/>
        <v>100</v>
      </c>
      <c r="K45" s="418"/>
      <c r="L45" s="373"/>
      <c r="M45" s="277"/>
      <c r="N45" s="259"/>
    </row>
    <row r="46" spans="1:14" ht="88.9" customHeight="1" x14ac:dyDescent="0.25">
      <c r="A46" s="318"/>
      <c r="B46" s="315"/>
      <c r="C46" s="274"/>
      <c r="D46" s="274"/>
      <c r="E46" s="60" t="s">
        <v>18</v>
      </c>
      <c r="F46" s="60" t="s">
        <v>157</v>
      </c>
      <c r="G46" s="72" t="s">
        <v>21</v>
      </c>
      <c r="H46" s="153">
        <v>325</v>
      </c>
      <c r="I46" s="153">
        <v>329</v>
      </c>
      <c r="J46" s="163">
        <f t="shared" si="3"/>
        <v>101.23076923076924</v>
      </c>
      <c r="K46" s="80">
        <f>J46</f>
        <v>101.23076923076924</v>
      </c>
      <c r="L46" s="116" t="s">
        <v>73</v>
      </c>
      <c r="M46" s="277"/>
      <c r="N46" s="259"/>
    </row>
    <row r="47" spans="1:14" ht="45" x14ac:dyDescent="0.25">
      <c r="A47" s="318"/>
      <c r="B47" s="315"/>
      <c r="C47" s="293" t="s">
        <v>97</v>
      </c>
      <c r="D47" s="293" t="s">
        <v>13</v>
      </c>
      <c r="E47" s="60" t="s">
        <v>14</v>
      </c>
      <c r="F47" s="60" t="s">
        <v>15</v>
      </c>
      <c r="G47" s="28" t="s">
        <v>16</v>
      </c>
      <c r="H47" s="153">
        <v>75</v>
      </c>
      <c r="I47" s="153">
        <v>75</v>
      </c>
      <c r="J47" s="163">
        <f t="shared" ref="J47:J48" si="4">I47/H47*100</f>
        <v>100</v>
      </c>
      <c r="K47" s="420">
        <f>(J47+J48)/2</f>
        <v>100</v>
      </c>
      <c r="L47" s="350" t="s">
        <v>73</v>
      </c>
      <c r="M47" s="277"/>
      <c r="N47" s="259"/>
    </row>
    <row r="48" spans="1:14" ht="27" customHeight="1" x14ac:dyDescent="0.25">
      <c r="A48" s="318"/>
      <c r="B48" s="315"/>
      <c r="C48" s="294"/>
      <c r="D48" s="294"/>
      <c r="E48" s="60" t="s">
        <v>14</v>
      </c>
      <c r="F48" s="60" t="s">
        <v>17</v>
      </c>
      <c r="G48" s="28" t="s">
        <v>16</v>
      </c>
      <c r="H48" s="153">
        <v>75</v>
      </c>
      <c r="I48" s="153">
        <v>75</v>
      </c>
      <c r="J48" s="163">
        <f t="shared" si="4"/>
        <v>100</v>
      </c>
      <c r="K48" s="320"/>
      <c r="L48" s="350"/>
      <c r="M48" s="277"/>
      <c r="N48" s="259"/>
    </row>
    <row r="49" spans="1:14" ht="29.45" customHeight="1" x14ac:dyDescent="0.25">
      <c r="A49" s="318"/>
      <c r="B49" s="315"/>
      <c r="C49" s="294"/>
      <c r="D49" s="294"/>
      <c r="E49" s="60" t="s">
        <v>18</v>
      </c>
      <c r="F49" s="60" t="s">
        <v>67</v>
      </c>
      <c r="G49" s="72" t="s">
        <v>25</v>
      </c>
      <c r="H49" s="167">
        <v>27661</v>
      </c>
      <c r="I49" s="167">
        <v>27657</v>
      </c>
      <c r="J49" s="163">
        <f>I49/H49*100</f>
        <v>99.985539206825493</v>
      </c>
      <c r="K49" s="80">
        <f>J49</f>
        <v>99.985539206825493</v>
      </c>
      <c r="L49" s="116" t="s">
        <v>73</v>
      </c>
      <c r="M49" s="277"/>
      <c r="N49" s="259"/>
    </row>
    <row r="50" spans="1:14" ht="32.25" customHeight="1" x14ac:dyDescent="0.25">
      <c r="A50" s="318"/>
      <c r="B50" s="315"/>
      <c r="C50" s="284" t="s">
        <v>42</v>
      </c>
      <c r="D50" s="284"/>
      <c r="E50" s="81" t="s">
        <v>14</v>
      </c>
      <c r="F50" s="32"/>
      <c r="G50" s="33"/>
      <c r="H50" s="164"/>
      <c r="I50" s="164"/>
      <c r="J50" s="165"/>
      <c r="K50" s="83">
        <f>(K37+K41+K44+K47)/4</f>
        <v>100</v>
      </c>
      <c r="L50" s="121"/>
      <c r="M50" s="277"/>
      <c r="N50" s="259"/>
    </row>
    <row r="51" spans="1:14" ht="32.25" customHeight="1" x14ac:dyDescent="0.25">
      <c r="A51" s="319"/>
      <c r="B51" s="316"/>
      <c r="C51" s="285"/>
      <c r="D51" s="285"/>
      <c r="E51" s="81" t="s">
        <v>18</v>
      </c>
      <c r="F51" s="32"/>
      <c r="G51" s="33"/>
      <c r="H51" s="164"/>
      <c r="I51" s="164"/>
      <c r="J51" s="166">
        <f>(J39+J40+J43+J46+J49)/5</f>
        <v>100.62542787633757</v>
      </c>
      <c r="K51" s="83"/>
      <c r="L51" s="122"/>
      <c r="M51" s="277"/>
      <c r="N51" s="354"/>
    </row>
    <row r="52" spans="1:14" ht="47.45" customHeight="1" x14ac:dyDescent="0.25">
      <c r="A52" s="317">
        <v>4</v>
      </c>
      <c r="B52" s="270" t="s">
        <v>98</v>
      </c>
      <c r="C52" s="273" t="s">
        <v>158</v>
      </c>
      <c r="D52" s="429" t="s">
        <v>23</v>
      </c>
      <c r="E52" s="60" t="s">
        <v>14</v>
      </c>
      <c r="F52" s="60" t="s">
        <v>31</v>
      </c>
      <c r="G52" s="28" t="s">
        <v>16</v>
      </c>
      <c r="H52" s="153">
        <v>100</v>
      </c>
      <c r="I52" s="153">
        <v>100</v>
      </c>
      <c r="J52" s="163">
        <f>I52/H52*100</f>
        <v>100</v>
      </c>
      <c r="K52" s="19">
        <f>J52</f>
        <v>100</v>
      </c>
      <c r="L52" s="123" t="s">
        <v>73</v>
      </c>
      <c r="M52" s="277"/>
      <c r="N52" s="258">
        <f>(J52+J53)/2</f>
        <v>100.05882352941177</v>
      </c>
    </row>
    <row r="53" spans="1:14" ht="37.15" customHeight="1" x14ac:dyDescent="0.25">
      <c r="A53" s="318"/>
      <c r="B53" s="443"/>
      <c r="C53" s="274"/>
      <c r="D53" s="430"/>
      <c r="E53" s="60" t="s">
        <v>18</v>
      </c>
      <c r="F53" s="60" t="s">
        <v>158</v>
      </c>
      <c r="G53" s="72" t="s">
        <v>32</v>
      </c>
      <c r="H53" s="153">
        <v>850</v>
      </c>
      <c r="I53" s="153">
        <v>851</v>
      </c>
      <c r="J53" s="163">
        <f>I53/H53*100</f>
        <v>100.11764705882354</v>
      </c>
      <c r="K53" s="19">
        <f>J53</f>
        <v>100.11764705882354</v>
      </c>
      <c r="L53" s="124" t="s">
        <v>73</v>
      </c>
      <c r="M53" s="277"/>
      <c r="N53" s="259"/>
    </row>
    <row r="54" spans="1:14" ht="27" customHeight="1" x14ac:dyDescent="0.25">
      <c r="A54" s="318"/>
      <c r="B54" s="443"/>
      <c r="C54" s="284" t="s">
        <v>42</v>
      </c>
      <c r="D54" s="284"/>
      <c r="E54" s="81" t="s">
        <v>14</v>
      </c>
      <c r="F54" s="32"/>
      <c r="G54" s="33"/>
      <c r="H54" s="164"/>
      <c r="I54" s="164"/>
      <c r="J54" s="165"/>
      <c r="K54" s="83">
        <f>K52</f>
        <v>100</v>
      </c>
      <c r="L54" s="125"/>
      <c r="M54" s="277"/>
      <c r="N54" s="259"/>
    </row>
    <row r="55" spans="1:14" ht="32.25" customHeight="1" x14ac:dyDescent="0.25">
      <c r="A55" s="319"/>
      <c r="B55" s="444"/>
      <c r="C55" s="285"/>
      <c r="D55" s="285"/>
      <c r="E55" s="81" t="s">
        <v>18</v>
      </c>
      <c r="F55" s="32"/>
      <c r="G55" s="33"/>
      <c r="H55" s="164"/>
      <c r="I55" s="164"/>
      <c r="J55" s="166">
        <f>J53</f>
        <v>100.11764705882354</v>
      </c>
      <c r="K55" s="84"/>
      <c r="L55" s="125"/>
      <c r="M55" s="277"/>
      <c r="N55" s="354"/>
    </row>
    <row r="56" spans="1:14" ht="30" customHeight="1" x14ac:dyDescent="0.25">
      <c r="A56" s="317">
        <v>5</v>
      </c>
      <c r="B56" s="270" t="s">
        <v>35</v>
      </c>
      <c r="C56" s="232" t="s">
        <v>107</v>
      </c>
      <c r="D56" s="235" t="s">
        <v>13</v>
      </c>
      <c r="E56" s="60" t="s">
        <v>14</v>
      </c>
      <c r="F56" s="60" t="s">
        <v>33</v>
      </c>
      <c r="G56" s="28" t="s">
        <v>16</v>
      </c>
      <c r="H56" s="153">
        <v>95</v>
      </c>
      <c r="I56" s="153">
        <v>95</v>
      </c>
      <c r="J56" s="163">
        <f>I56/H56*100</f>
        <v>100</v>
      </c>
      <c r="K56" s="303">
        <f>(J56+J57)/2</f>
        <v>100</v>
      </c>
      <c r="L56" s="448" t="s">
        <v>73</v>
      </c>
      <c r="M56" s="277"/>
      <c r="N56" s="258">
        <f>(J56+J57+J58+J59+J60+J61+J62)/7</f>
        <v>103.51136085296447</v>
      </c>
    </row>
    <row r="57" spans="1:14" ht="67.900000000000006" customHeight="1" x14ac:dyDescent="0.25">
      <c r="A57" s="318"/>
      <c r="B57" s="443"/>
      <c r="C57" s="233"/>
      <c r="D57" s="236"/>
      <c r="E57" s="60" t="s">
        <v>14</v>
      </c>
      <c r="F57" s="60" t="s">
        <v>109</v>
      </c>
      <c r="G57" s="28" t="s">
        <v>16</v>
      </c>
      <c r="H57" s="153">
        <v>53</v>
      </c>
      <c r="I57" s="153">
        <v>53</v>
      </c>
      <c r="J57" s="163">
        <f>I57/H57*100</f>
        <v>100</v>
      </c>
      <c r="K57" s="303"/>
      <c r="L57" s="449"/>
      <c r="M57" s="277"/>
      <c r="N57" s="259"/>
    </row>
    <row r="58" spans="1:14" ht="81" customHeight="1" x14ac:dyDescent="0.25">
      <c r="A58" s="318"/>
      <c r="B58" s="443"/>
      <c r="C58" s="234"/>
      <c r="D58" s="237"/>
      <c r="E58" s="60" t="s">
        <v>18</v>
      </c>
      <c r="F58" s="60" t="s">
        <v>108</v>
      </c>
      <c r="G58" s="72" t="s">
        <v>34</v>
      </c>
      <c r="H58" s="154">
        <v>1893</v>
      </c>
      <c r="I58" s="154">
        <v>1893</v>
      </c>
      <c r="J58" s="154">
        <f>I58/H58*100</f>
        <v>100</v>
      </c>
      <c r="K58" s="85">
        <f>J58</f>
        <v>100</v>
      </c>
      <c r="L58" s="113" t="s">
        <v>73</v>
      </c>
      <c r="M58" s="277"/>
      <c r="N58" s="259"/>
    </row>
    <row r="59" spans="1:14" ht="35.450000000000003" customHeight="1" x14ac:dyDescent="0.25">
      <c r="A59" s="318"/>
      <c r="B59" s="443"/>
      <c r="C59" s="232" t="s">
        <v>99</v>
      </c>
      <c r="D59" s="235" t="s">
        <v>13</v>
      </c>
      <c r="E59" s="60" t="s">
        <v>14</v>
      </c>
      <c r="F59" s="60" t="s">
        <v>33</v>
      </c>
      <c r="G59" s="28" t="s">
        <v>16</v>
      </c>
      <c r="H59" s="153">
        <v>95</v>
      </c>
      <c r="I59" s="153">
        <v>95</v>
      </c>
      <c r="J59" s="163">
        <f>I59/H59*100</f>
        <v>100</v>
      </c>
      <c r="K59" s="19">
        <f>J59</f>
        <v>100</v>
      </c>
      <c r="L59" s="123" t="s">
        <v>73</v>
      </c>
      <c r="M59" s="277"/>
      <c r="N59" s="259"/>
    </row>
    <row r="60" spans="1:14" ht="34.15" customHeight="1" x14ac:dyDescent="0.25">
      <c r="A60" s="318"/>
      <c r="B60" s="443"/>
      <c r="C60" s="234"/>
      <c r="D60" s="237"/>
      <c r="E60" s="60" t="s">
        <v>18</v>
      </c>
      <c r="F60" s="35" t="s">
        <v>110</v>
      </c>
      <c r="G60" s="36" t="s">
        <v>34</v>
      </c>
      <c r="H60" s="156">
        <v>3966</v>
      </c>
      <c r="I60" s="156">
        <v>4687</v>
      </c>
      <c r="J60" s="168">
        <f>I60/H60*100</f>
        <v>118.17952597075138</v>
      </c>
      <c r="K60" s="90">
        <f>J60</f>
        <v>118.17952597075138</v>
      </c>
      <c r="L60" s="126" t="s">
        <v>73</v>
      </c>
      <c r="M60" s="277"/>
      <c r="N60" s="259"/>
    </row>
    <row r="61" spans="1:14" ht="33.75" customHeight="1" x14ac:dyDescent="0.25">
      <c r="A61" s="318"/>
      <c r="B61" s="443"/>
      <c r="C61" s="437" t="s">
        <v>100</v>
      </c>
      <c r="D61" s="438" t="s">
        <v>13</v>
      </c>
      <c r="E61" s="97" t="s">
        <v>14</v>
      </c>
      <c r="F61" s="67" t="s">
        <v>33</v>
      </c>
      <c r="G61" s="27" t="s">
        <v>16</v>
      </c>
      <c r="H61" s="152">
        <v>95</v>
      </c>
      <c r="I61" s="152">
        <v>95</v>
      </c>
      <c r="J61" s="152">
        <f t="shared" ref="J61" si="5">I61/H61*100</f>
        <v>100</v>
      </c>
      <c r="K61" s="19">
        <f>J61</f>
        <v>100</v>
      </c>
      <c r="L61" s="117" t="s">
        <v>73</v>
      </c>
      <c r="M61" s="277"/>
      <c r="N61" s="259"/>
    </row>
    <row r="62" spans="1:14" ht="40.15" customHeight="1" x14ac:dyDescent="0.25">
      <c r="A62" s="318"/>
      <c r="B62" s="443"/>
      <c r="C62" s="223"/>
      <c r="D62" s="439"/>
      <c r="E62" s="97" t="s">
        <v>18</v>
      </c>
      <c r="F62" s="67" t="s">
        <v>100</v>
      </c>
      <c r="G62" s="27" t="s">
        <v>34</v>
      </c>
      <c r="H62" s="152">
        <v>125</v>
      </c>
      <c r="I62" s="152">
        <v>133</v>
      </c>
      <c r="J62" s="152">
        <f>I62/H62*100</f>
        <v>106.4</v>
      </c>
      <c r="K62" s="19">
        <f>J62</f>
        <v>106.4</v>
      </c>
      <c r="L62" s="117" t="s">
        <v>73</v>
      </c>
      <c r="M62" s="277"/>
      <c r="N62" s="259"/>
    </row>
    <row r="63" spans="1:14" ht="28.5" x14ac:dyDescent="0.25">
      <c r="A63" s="318"/>
      <c r="B63" s="443"/>
      <c r="C63" s="284" t="s">
        <v>42</v>
      </c>
      <c r="D63" s="284"/>
      <c r="E63" s="81" t="s">
        <v>14</v>
      </c>
      <c r="F63" s="47"/>
      <c r="G63" s="48"/>
      <c r="H63" s="169"/>
      <c r="I63" s="169"/>
      <c r="J63" s="170"/>
      <c r="K63" s="86">
        <f>(K56+K59+K61)/3</f>
        <v>100</v>
      </c>
      <c r="L63" s="127"/>
      <c r="M63" s="277"/>
      <c r="N63" s="259"/>
    </row>
    <row r="64" spans="1:14" ht="28.5" x14ac:dyDescent="0.25">
      <c r="A64" s="319"/>
      <c r="B64" s="444"/>
      <c r="C64" s="285"/>
      <c r="D64" s="285"/>
      <c r="E64" s="81" t="s">
        <v>18</v>
      </c>
      <c r="F64" s="32"/>
      <c r="G64" s="33"/>
      <c r="H64" s="164"/>
      <c r="I64" s="164"/>
      <c r="J64" s="166">
        <f>(J58+J60+J62)/3</f>
        <v>108.19317532358382</v>
      </c>
      <c r="K64" s="83"/>
      <c r="L64" s="97"/>
      <c r="M64" s="277"/>
      <c r="N64" s="354"/>
    </row>
    <row r="65" spans="1:14" ht="45" customHeight="1" x14ac:dyDescent="0.25">
      <c r="A65" s="241">
        <v>6</v>
      </c>
      <c r="B65" s="286" t="s">
        <v>101</v>
      </c>
      <c r="C65" s="293" t="s">
        <v>102</v>
      </c>
      <c r="D65" s="334" t="s">
        <v>13</v>
      </c>
      <c r="E65" s="60" t="s">
        <v>14</v>
      </c>
      <c r="F65" s="60" t="s">
        <v>15</v>
      </c>
      <c r="G65" s="28" t="s">
        <v>16</v>
      </c>
      <c r="H65" s="153">
        <v>75</v>
      </c>
      <c r="I65" s="153">
        <v>75</v>
      </c>
      <c r="J65" s="154">
        <f t="shared" ref="J65:J74" si="6">I65/H65*100</f>
        <v>100</v>
      </c>
      <c r="K65" s="238">
        <f>(J65+J66)/2</f>
        <v>100</v>
      </c>
      <c r="L65" s="228" t="s">
        <v>73</v>
      </c>
      <c r="M65" s="277"/>
      <c r="N65" s="258">
        <f>(SUM(J65:J86)/22)</f>
        <v>105.22687175673524</v>
      </c>
    </row>
    <row r="66" spans="1:14" ht="37.9" customHeight="1" x14ac:dyDescent="0.25">
      <c r="A66" s="242"/>
      <c r="B66" s="287"/>
      <c r="C66" s="294"/>
      <c r="D66" s="335"/>
      <c r="E66" s="60" t="s">
        <v>14</v>
      </c>
      <c r="F66" s="60" t="s">
        <v>17</v>
      </c>
      <c r="G66" s="28" t="s">
        <v>16</v>
      </c>
      <c r="H66" s="153">
        <v>75</v>
      </c>
      <c r="I66" s="153">
        <v>75</v>
      </c>
      <c r="J66" s="154">
        <f t="shared" si="6"/>
        <v>100</v>
      </c>
      <c r="K66" s="239"/>
      <c r="L66" s="230"/>
      <c r="M66" s="277"/>
      <c r="N66" s="259"/>
    </row>
    <row r="67" spans="1:14" ht="37.5" customHeight="1" x14ac:dyDescent="0.25">
      <c r="A67" s="242"/>
      <c r="B67" s="287"/>
      <c r="C67" s="294"/>
      <c r="D67" s="335"/>
      <c r="E67" s="232" t="s">
        <v>18</v>
      </c>
      <c r="F67" s="445" t="s">
        <v>63</v>
      </c>
      <c r="G67" s="72" t="s">
        <v>36</v>
      </c>
      <c r="H67" s="167">
        <v>1288</v>
      </c>
      <c r="I67" s="167">
        <v>1288</v>
      </c>
      <c r="J67" s="154">
        <f t="shared" si="6"/>
        <v>100</v>
      </c>
      <c r="K67" s="275">
        <f>(J67+J68)/2</f>
        <v>100</v>
      </c>
      <c r="L67" s="421" t="s">
        <v>73</v>
      </c>
      <c r="M67" s="277"/>
      <c r="N67" s="259"/>
    </row>
    <row r="68" spans="1:14" ht="61.9" customHeight="1" x14ac:dyDescent="0.25">
      <c r="A68" s="242"/>
      <c r="B68" s="287"/>
      <c r="C68" s="294"/>
      <c r="D68" s="335"/>
      <c r="E68" s="233"/>
      <c r="F68" s="446"/>
      <c r="G68" s="100" t="s">
        <v>37</v>
      </c>
      <c r="H68" s="171">
        <v>4812</v>
      </c>
      <c r="I68" s="171">
        <v>4812</v>
      </c>
      <c r="J68" s="172">
        <f t="shared" si="6"/>
        <v>100</v>
      </c>
      <c r="K68" s="435"/>
      <c r="L68" s="436"/>
      <c r="M68" s="277"/>
      <c r="N68" s="259"/>
    </row>
    <row r="69" spans="1:14" ht="64.900000000000006" customHeight="1" x14ac:dyDescent="0.25">
      <c r="A69" s="242"/>
      <c r="B69" s="287"/>
      <c r="C69" s="294"/>
      <c r="D69" s="335"/>
      <c r="E69" s="232" t="s">
        <v>18</v>
      </c>
      <c r="F69" s="232" t="s">
        <v>103</v>
      </c>
      <c r="G69" s="28" t="s">
        <v>28</v>
      </c>
      <c r="H69" s="167">
        <v>189</v>
      </c>
      <c r="I69" s="167">
        <v>217</v>
      </c>
      <c r="J69" s="154">
        <f t="shared" si="6"/>
        <v>114.81481481481481</v>
      </c>
      <c r="K69" s="275">
        <f>(J69+J70)/2</f>
        <v>107.4074074074074</v>
      </c>
      <c r="L69" s="421" t="s">
        <v>73</v>
      </c>
      <c r="M69" s="277"/>
      <c r="N69" s="259"/>
    </row>
    <row r="70" spans="1:14" ht="61.9" customHeight="1" x14ac:dyDescent="0.25">
      <c r="A70" s="242"/>
      <c r="B70" s="287"/>
      <c r="C70" s="294"/>
      <c r="D70" s="335"/>
      <c r="E70" s="234"/>
      <c r="F70" s="234"/>
      <c r="G70" s="28" t="s">
        <v>27</v>
      </c>
      <c r="H70" s="167">
        <v>740</v>
      </c>
      <c r="I70" s="167">
        <v>740</v>
      </c>
      <c r="J70" s="154">
        <f t="shared" si="6"/>
        <v>100</v>
      </c>
      <c r="K70" s="276"/>
      <c r="L70" s="422"/>
      <c r="M70" s="277"/>
      <c r="N70" s="259"/>
    </row>
    <row r="71" spans="1:14" ht="45" customHeight="1" x14ac:dyDescent="0.25">
      <c r="A71" s="242"/>
      <c r="B71" s="287"/>
      <c r="C71" s="294"/>
      <c r="D71" s="335"/>
      <c r="E71" s="273" t="s">
        <v>18</v>
      </c>
      <c r="F71" s="232" t="s">
        <v>96</v>
      </c>
      <c r="G71" s="28" t="s">
        <v>28</v>
      </c>
      <c r="H71" s="167">
        <v>1100</v>
      </c>
      <c r="I71" s="167">
        <v>1100</v>
      </c>
      <c r="J71" s="154">
        <f t="shared" si="6"/>
        <v>100</v>
      </c>
      <c r="K71" s="275">
        <f>(J71+J72)/2</f>
        <v>100</v>
      </c>
      <c r="L71" s="421" t="s">
        <v>73</v>
      </c>
      <c r="M71" s="277"/>
      <c r="N71" s="259"/>
    </row>
    <row r="72" spans="1:14" ht="62.25" customHeight="1" x14ac:dyDescent="0.25">
      <c r="A72" s="242"/>
      <c r="B72" s="287"/>
      <c r="C72" s="294"/>
      <c r="D72" s="335"/>
      <c r="E72" s="274"/>
      <c r="F72" s="234"/>
      <c r="G72" s="28" t="s">
        <v>27</v>
      </c>
      <c r="H72" s="167">
        <v>2140</v>
      </c>
      <c r="I72" s="167">
        <v>2140</v>
      </c>
      <c r="J72" s="154">
        <f t="shared" si="6"/>
        <v>100</v>
      </c>
      <c r="K72" s="276"/>
      <c r="L72" s="422"/>
      <c r="M72" s="277"/>
      <c r="N72" s="259"/>
    </row>
    <row r="73" spans="1:14" ht="20.45" customHeight="1" x14ac:dyDescent="0.25">
      <c r="A73" s="242"/>
      <c r="B73" s="287"/>
      <c r="C73" s="294"/>
      <c r="D73" s="335"/>
      <c r="E73" s="273" t="s">
        <v>18</v>
      </c>
      <c r="F73" s="437" t="s">
        <v>44</v>
      </c>
      <c r="G73" s="28" t="s">
        <v>28</v>
      </c>
      <c r="H73" s="167">
        <v>293</v>
      </c>
      <c r="I73" s="167">
        <v>293</v>
      </c>
      <c r="J73" s="173">
        <f t="shared" si="6"/>
        <v>100</v>
      </c>
      <c r="K73" s="216">
        <f>(J73+J74)/2</f>
        <v>111.09215017064847</v>
      </c>
      <c r="L73" s="421" t="s">
        <v>73</v>
      </c>
      <c r="M73" s="277"/>
      <c r="N73" s="259"/>
    </row>
    <row r="74" spans="1:14" ht="15" customHeight="1" x14ac:dyDescent="0.25">
      <c r="A74" s="242"/>
      <c r="B74" s="287"/>
      <c r="C74" s="295"/>
      <c r="D74" s="336"/>
      <c r="E74" s="274"/>
      <c r="F74" s="223"/>
      <c r="G74" s="28" t="s">
        <v>27</v>
      </c>
      <c r="H74" s="167">
        <v>586</v>
      </c>
      <c r="I74" s="167">
        <v>716</v>
      </c>
      <c r="J74" s="173">
        <f t="shared" si="6"/>
        <v>122.18430034129693</v>
      </c>
      <c r="K74" s="217"/>
      <c r="L74" s="422"/>
      <c r="M74" s="277"/>
      <c r="N74" s="259"/>
    </row>
    <row r="75" spans="1:14" ht="45" customHeight="1" x14ac:dyDescent="0.25">
      <c r="A75" s="242"/>
      <c r="B75" s="287"/>
      <c r="C75" s="232" t="s">
        <v>91</v>
      </c>
      <c r="D75" s="235" t="s">
        <v>13</v>
      </c>
      <c r="E75" s="60" t="s">
        <v>14</v>
      </c>
      <c r="F75" s="60" t="s">
        <v>15</v>
      </c>
      <c r="G75" s="28" t="s">
        <v>16</v>
      </c>
      <c r="H75" s="153">
        <v>75</v>
      </c>
      <c r="I75" s="153">
        <v>75</v>
      </c>
      <c r="J75" s="154">
        <f t="shared" ref="J75:J76" si="7">I75/H75*100</f>
        <v>100</v>
      </c>
      <c r="K75" s="238">
        <f>(J75+J76)/2</f>
        <v>100</v>
      </c>
      <c r="L75" s="355" t="s">
        <v>73</v>
      </c>
      <c r="M75" s="277"/>
      <c r="N75" s="259"/>
    </row>
    <row r="76" spans="1:14" ht="30" customHeight="1" x14ac:dyDescent="0.25">
      <c r="A76" s="242"/>
      <c r="B76" s="287"/>
      <c r="C76" s="233"/>
      <c r="D76" s="236"/>
      <c r="E76" s="60" t="s">
        <v>14</v>
      </c>
      <c r="F76" s="60" t="s">
        <v>17</v>
      </c>
      <c r="G76" s="28" t="s">
        <v>16</v>
      </c>
      <c r="H76" s="153">
        <v>75</v>
      </c>
      <c r="I76" s="153">
        <v>75</v>
      </c>
      <c r="J76" s="154">
        <f t="shared" si="7"/>
        <v>100</v>
      </c>
      <c r="K76" s="239"/>
      <c r="L76" s="283"/>
      <c r="M76" s="277"/>
      <c r="N76" s="259"/>
    </row>
    <row r="77" spans="1:14" ht="46.15" customHeight="1" x14ac:dyDescent="0.25">
      <c r="A77" s="242"/>
      <c r="B77" s="287"/>
      <c r="C77" s="345"/>
      <c r="D77" s="298"/>
      <c r="E77" s="35" t="s">
        <v>18</v>
      </c>
      <c r="F77" s="35" t="s">
        <v>91</v>
      </c>
      <c r="G77" s="36" t="s">
        <v>27</v>
      </c>
      <c r="H77" s="155">
        <v>8</v>
      </c>
      <c r="I77" s="155">
        <v>8</v>
      </c>
      <c r="J77" s="156">
        <f>I77/H77*100</f>
        <v>100</v>
      </c>
      <c r="K77" s="84">
        <f>J77</f>
        <v>100</v>
      </c>
      <c r="L77" s="113" t="s">
        <v>73</v>
      </c>
      <c r="M77" s="277"/>
      <c r="N77" s="259"/>
    </row>
    <row r="78" spans="1:14" ht="51" customHeight="1" x14ac:dyDescent="0.25">
      <c r="A78" s="242"/>
      <c r="B78" s="310"/>
      <c r="C78" s="301" t="s">
        <v>38</v>
      </c>
      <c r="D78" s="313" t="s">
        <v>13</v>
      </c>
      <c r="E78" s="67" t="s">
        <v>14</v>
      </c>
      <c r="F78" s="67" t="s">
        <v>15</v>
      </c>
      <c r="G78" s="27" t="s">
        <v>16</v>
      </c>
      <c r="H78" s="151">
        <v>75</v>
      </c>
      <c r="I78" s="151">
        <v>75</v>
      </c>
      <c r="J78" s="152">
        <f t="shared" ref="J78:J86" si="8">I78/H78*100</f>
        <v>100</v>
      </c>
      <c r="K78" s="303">
        <f>(J78+J79)/2</f>
        <v>100</v>
      </c>
      <c r="L78" s="378" t="s">
        <v>73</v>
      </c>
      <c r="M78" s="277"/>
      <c r="N78" s="259"/>
    </row>
    <row r="79" spans="1:14" ht="34.5" customHeight="1" x14ac:dyDescent="0.25">
      <c r="A79" s="242"/>
      <c r="B79" s="310"/>
      <c r="C79" s="302"/>
      <c r="D79" s="314"/>
      <c r="E79" s="67" t="s">
        <v>14</v>
      </c>
      <c r="F79" s="67" t="s">
        <v>17</v>
      </c>
      <c r="G79" s="27" t="s">
        <v>16</v>
      </c>
      <c r="H79" s="151">
        <v>75</v>
      </c>
      <c r="I79" s="151">
        <v>75</v>
      </c>
      <c r="J79" s="152">
        <f>I79/H79*100</f>
        <v>100</v>
      </c>
      <c r="K79" s="303"/>
      <c r="L79" s="431"/>
      <c r="M79" s="277"/>
      <c r="N79" s="259"/>
    </row>
    <row r="80" spans="1:14" ht="62.45" customHeight="1" x14ac:dyDescent="0.25">
      <c r="A80" s="242"/>
      <c r="B80" s="310"/>
      <c r="C80" s="302"/>
      <c r="D80" s="314"/>
      <c r="E80" s="67" t="s">
        <v>18</v>
      </c>
      <c r="F80" s="67" t="s">
        <v>104</v>
      </c>
      <c r="G80" s="70" t="s">
        <v>21</v>
      </c>
      <c r="H80" s="157">
        <v>60</v>
      </c>
      <c r="I80" s="157">
        <v>95</v>
      </c>
      <c r="J80" s="152">
        <f>I80/H80*100</f>
        <v>158.33333333333331</v>
      </c>
      <c r="K80" s="19">
        <f>J80</f>
        <v>158.33333333333331</v>
      </c>
      <c r="L80" s="115" t="s">
        <v>73</v>
      </c>
      <c r="M80" s="277"/>
      <c r="N80" s="259"/>
    </row>
    <row r="81" spans="1:15" ht="45" customHeight="1" x14ac:dyDescent="0.25">
      <c r="A81" s="242"/>
      <c r="B81" s="287"/>
      <c r="C81" s="402" t="s">
        <v>125</v>
      </c>
      <c r="D81" s="344" t="s">
        <v>13</v>
      </c>
      <c r="E81" s="62" t="s">
        <v>14</v>
      </c>
      <c r="F81" s="62" t="s">
        <v>15</v>
      </c>
      <c r="G81" s="31" t="s">
        <v>16</v>
      </c>
      <c r="H81" s="161">
        <v>75</v>
      </c>
      <c r="I81" s="161">
        <v>75</v>
      </c>
      <c r="J81" s="174">
        <f t="shared" si="8"/>
        <v>100</v>
      </c>
      <c r="K81" s="377">
        <f>(J81+J82)/2</f>
        <v>100</v>
      </c>
      <c r="L81" s="282" t="s">
        <v>73</v>
      </c>
      <c r="M81" s="277"/>
      <c r="N81" s="259"/>
    </row>
    <row r="82" spans="1:15" ht="30" customHeight="1" x14ac:dyDescent="0.25">
      <c r="A82" s="242"/>
      <c r="B82" s="287"/>
      <c r="C82" s="233"/>
      <c r="D82" s="236"/>
      <c r="E82" s="60" t="s">
        <v>14</v>
      </c>
      <c r="F82" s="60" t="s">
        <v>17</v>
      </c>
      <c r="G82" s="28" t="s">
        <v>16</v>
      </c>
      <c r="H82" s="153">
        <v>75</v>
      </c>
      <c r="I82" s="153">
        <v>75</v>
      </c>
      <c r="J82" s="174">
        <f t="shared" si="8"/>
        <v>100</v>
      </c>
      <c r="K82" s="239"/>
      <c r="L82" s="283"/>
      <c r="M82" s="277"/>
      <c r="N82" s="259"/>
    </row>
    <row r="83" spans="1:15" ht="30" x14ac:dyDescent="0.25">
      <c r="A83" s="242"/>
      <c r="B83" s="287"/>
      <c r="C83" s="234"/>
      <c r="D83" s="237"/>
      <c r="E83" s="60" t="s">
        <v>18</v>
      </c>
      <c r="F83" s="64" t="s">
        <v>39</v>
      </c>
      <c r="G83" s="28" t="s">
        <v>40</v>
      </c>
      <c r="H83" s="167">
        <v>6300</v>
      </c>
      <c r="I83" s="167">
        <v>6301</v>
      </c>
      <c r="J83" s="154">
        <f>I83/H83*100</f>
        <v>100.01587301587303</v>
      </c>
      <c r="K83" s="83">
        <f>J83</f>
        <v>100.01587301587303</v>
      </c>
      <c r="L83" s="113" t="s">
        <v>73</v>
      </c>
      <c r="M83" s="277"/>
      <c r="N83" s="259"/>
    </row>
    <row r="84" spans="1:15" ht="45" customHeight="1" x14ac:dyDescent="0.25">
      <c r="A84" s="242"/>
      <c r="B84" s="287"/>
      <c r="C84" s="273" t="s">
        <v>54</v>
      </c>
      <c r="D84" s="235" t="s">
        <v>13</v>
      </c>
      <c r="E84" s="60" t="s">
        <v>14</v>
      </c>
      <c r="F84" s="60" t="s">
        <v>15</v>
      </c>
      <c r="G84" s="28" t="s">
        <v>16</v>
      </c>
      <c r="H84" s="153">
        <v>75</v>
      </c>
      <c r="I84" s="153">
        <v>75</v>
      </c>
      <c r="J84" s="154">
        <f t="shared" si="8"/>
        <v>100</v>
      </c>
      <c r="K84" s="238">
        <f>(J84+J85)/2</f>
        <v>100</v>
      </c>
      <c r="L84" s="447" t="s">
        <v>73</v>
      </c>
      <c r="M84" s="277"/>
      <c r="N84" s="259"/>
    </row>
    <row r="85" spans="1:15" ht="30" customHeight="1" x14ac:dyDescent="0.25">
      <c r="A85" s="242"/>
      <c r="B85" s="287"/>
      <c r="C85" s="274"/>
      <c r="D85" s="237"/>
      <c r="E85" s="60" t="s">
        <v>14</v>
      </c>
      <c r="F85" s="60" t="s">
        <v>17</v>
      </c>
      <c r="G85" s="28" t="s">
        <v>16</v>
      </c>
      <c r="H85" s="153">
        <v>75</v>
      </c>
      <c r="I85" s="153">
        <v>75</v>
      </c>
      <c r="J85" s="154">
        <f t="shared" si="8"/>
        <v>100</v>
      </c>
      <c r="K85" s="239"/>
      <c r="L85" s="411"/>
      <c r="M85" s="277"/>
      <c r="N85" s="259"/>
    </row>
    <row r="86" spans="1:15" ht="93" customHeight="1" x14ac:dyDescent="0.25">
      <c r="A86" s="242"/>
      <c r="B86" s="287"/>
      <c r="C86" s="274"/>
      <c r="D86" s="64" t="s">
        <v>13</v>
      </c>
      <c r="E86" s="60" t="s">
        <v>18</v>
      </c>
      <c r="F86" s="60" t="s">
        <v>54</v>
      </c>
      <c r="G86" s="28" t="s">
        <v>41</v>
      </c>
      <c r="H86" s="167">
        <v>840</v>
      </c>
      <c r="I86" s="167">
        <v>1005</v>
      </c>
      <c r="J86" s="154">
        <f t="shared" si="8"/>
        <v>119.64285714285714</v>
      </c>
      <c r="K86" s="83">
        <f>J86</f>
        <v>119.64285714285714</v>
      </c>
      <c r="L86" s="113" t="s">
        <v>73</v>
      </c>
      <c r="M86" s="277"/>
      <c r="N86" s="259"/>
      <c r="O86" s="17"/>
    </row>
    <row r="87" spans="1:15" ht="30" customHeight="1" x14ac:dyDescent="0.25">
      <c r="A87" s="242"/>
      <c r="B87" s="287"/>
      <c r="C87" s="284" t="s">
        <v>42</v>
      </c>
      <c r="D87" s="284"/>
      <c r="E87" s="81" t="s">
        <v>14</v>
      </c>
      <c r="F87" s="32"/>
      <c r="G87" s="33"/>
      <c r="H87" s="164"/>
      <c r="I87" s="164"/>
      <c r="J87" s="165"/>
      <c r="K87" s="83">
        <f>(K65+K75+K78+K81+K84)/5</f>
        <v>100</v>
      </c>
      <c r="L87" s="92"/>
      <c r="M87" s="277"/>
      <c r="N87" s="259"/>
    </row>
    <row r="88" spans="1:15" ht="30" customHeight="1" x14ac:dyDescent="0.25">
      <c r="A88" s="243"/>
      <c r="B88" s="288"/>
      <c r="C88" s="285"/>
      <c r="D88" s="285"/>
      <c r="E88" s="81" t="s">
        <v>18</v>
      </c>
      <c r="F88" s="32"/>
      <c r="G88" s="33"/>
      <c r="H88" s="164"/>
      <c r="I88" s="164"/>
      <c r="J88" s="166">
        <f>(J67+J68+J69+J70+J71+J72+J77+J80+J83+J86+J73+J74)/12</f>
        <v>109.58259822068125</v>
      </c>
      <c r="K88" s="83"/>
      <c r="L88" s="92"/>
      <c r="M88" s="277"/>
      <c r="N88" s="354"/>
    </row>
    <row r="89" spans="1:15" ht="45" customHeight="1" x14ac:dyDescent="0.25">
      <c r="A89" s="241">
        <v>7</v>
      </c>
      <c r="B89" s="286" t="s">
        <v>105</v>
      </c>
      <c r="C89" s="232" t="s">
        <v>102</v>
      </c>
      <c r="D89" s="235" t="s">
        <v>13</v>
      </c>
      <c r="E89" s="60" t="s">
        <v>14</v>
      </c>
      <c r="F89" s="60" t="s">
        <v>15</v>
      </c>
      <c r="G89" s="28" t="s">
        <v>16</v>
      </c>
      <c r="H89" s="153">
        <v>75</v>
      </c>
      <c r="I89" s="153">
        <v>75</v>
      </c>
      <c r="J89" s="154">
        <f t="shared" ref="J89:J103" si="9">I89/H89*100</f>
        <v>100</v>
      </c>
      <c r="K89" s="238">
        <f>(J89+J90)/2</f>
        <v>100</v>
      </c>
      <c r="L89" s="282" t="s">
        <v>73</v>
      </c>
      <c r="M89" s="277"/>
      <c r="N89" s="432">
        <f>(SUM(J89:J126)/38)</f>
        <v>102.40982511291413</v>
      </c>
    </row>
    <row r="90" spans="1:15" ht="30" customHeight="1" x14ac:dyDescent="0.25">
      <c r="A90" s="242"/>
      <c r="B90" s="287"/>
      <c r="C90" s="233"/>
      <c r="D90" s="236"/>
      <c r="E90" s="60" t="s">
        <v>14</v>
      </c>
      <c r="F90" s="60" t="s">
        <v>17</v>
      </c>
      <c r="G90" s="28" t="s">
        <v>16</v>
      </c>
      <c r="H90" s="153">
        <v>75</v>
      </c>
      <c r="I90" s="153">
        <v>75</v>
      </c>
      <c r="J90" s="154">
        <f t="shared" si="9"/>
        <v>100</v>
      </c>
      <c r="K90" s="239"/>
      <c r="L90" s="355"/>
      <c r="M90" s="277"/>
      <c r="N90" s="433"/>
    </row>
    <row r="91" spans="1:15" ht="46.5" customHeight="1" x14ac:dyDescent="0.25">
      <c r="A91" s="242"/>
      <c r="B91" s="287"/>
      <c r="C91" s="233"/>
      <c r="D91" s="236"/>
      <c r="E91" s="273" t="s">
        <v>18</v>
      </c>
      <c r="F91" s="232" t="s">
        <v>63</v>
      </c>
      <c r="G91" s="72" t="s">
        <v>28</v>
      </c>
      <c r="H91" s="167">
        <v>2114</v>
      </c>
      <c r="I91" s="167">
        <v>2162</v>
      </c>
      <c r="J91" s="154">
        <f t="shared" si="9"/>
        <v>102.2705771050142</v>
      </c>
      <c r="K91" s="450">
        <f>(J91+J92)/2</f>
        <v>102.1246267524879</v>
      </c>
      <c r="L91" s="421" t="s">
        <v>73</v>
      </c>
      <c r="M91" s="277"/>
      <c r="N91" s="433"/>
    </row>
    <row r="92" spans="1:15" ht="53.45" customHeight="1" x14ac:dyDescent="0.25">
      <c r="A92" s="242"/>
      <c r="B92" s="287"/>
      <c r="C92" s="233"/>
      <c r="D92" s="236"/>
      <c r="E92" s="274"/>
      <c r="F92" s="234"/>
      <c r="G92" s="72" t="s">
        <v>37</v>
      </c>
      <c r="H92" s="167">
        <v>10411</v>
      </c>
      <c r="I92" s="167">
        <v>10617</v>
      </c>
      <c r="J92" s="154">
        <f t="shared" si="9"/>
        <v>101.97867639996159</v>
      </c>
      <c r="K92" s="450"/>
      <c r="L92" s="422"/>
      <c r="M92" s="277"/>
      <c r="N92" s="433"/>
    </row>
    <row r="93" spans="1:15" ht="66.75" customHeight="1" x14ac:dyDescent="0.25">
      <c r="A93" s="242"/>
      <c r="B93" s="287"/>
      <c r="C93" s="233"/>
      <c r="D93" s="236"/>
      <c r="E93" s="232" t="s">
        <v>18</v>
      </c>
      <c r="F93" s="232" t="s">
        <v>103</v>
      </c>
      <c r="G93" s="28" t="s">
        <v>28</v>
      </c>
      <c r="H93" s="167">
        <v>698</v>
      </c>
      <c r="I93" s="167">
        <v>698</v>
      </c>
      <c r="J93" s="154">
        <f>I93/H93*100</f>
        <v>100</v>
      </c>
      <c r="K93" s="275">
        <f>(J93+J94)/2</f>
        <v>100</v>
      </c>
      <c r="L93" s="226" t="s">
        <v>73</v>
      </c>
      <c r="M93" s="277"/>
      <c r="N93" s="433"/>
    </row>
    <row r="94" spans="1:15" ht="66.75" customHeight="1" x14ac:dyDescent="0.25">
      <c r="A94" s="242"/>
      <c r="B94" s="287"/>
      <c r="C94" s="233"/>
      <c r="D94" s="236"/>
      <c r="E94" s="234"/>
      <c r="F94" s="234"/>
      <c r="G94" s="28" t="s">
        <v>27</v>
      </c>
      <c r="H94" s="167">
        <v>2800</v>
      </c>
      <c r="I94" s="167">
        <v>2800</v>
      </c>
      <c r="J94" s="154">
        <f t="shared" si="9"/>
        <v>100</v>
      </c>
      <c r="K94" s="276"/>
      <c r="L94" s="227"/>
      <c r="M94" s="277"/>
      <c r="N94" s="433"/>
    </row>
    <row r="95" spans="1:15" ht="38.450000000000003" customHeight="1" x14ac:dyDescent="0.25">
      <c r="A95" s="242"/>
      <c r="B95" s="287"/>
      <c r="C95" s="233"/>
      <c r="D95" s="236"/>
      <c r="E95" s="273" t="s">
        <v>18</v>
      </c>
      <c r="F95" s="232" t="s">
        <v>111</v>
      </c>
      <c r="G95" s="28" t="s">
        <v>28</v>
      </c>
      <c r="H95" s="167">
        <v>3200</v>
      </c>
      <c r="I95" s="167">
        <v>3347</v>
      </c>
      <c r="J95" s="154">
        <f t="shared" si="9"/>
        <v>104.59375</v>
      </c>
      <c r="K95" s="275">
        <f>(J96+J95)/2</f>
        <v>102.98570399071579</v>
      </c>
      <c r="L95" s="226" t="s">
        <v>73</v>
      </c>
      <c r="M95" s="277"/>
      <c r="N95" s="433"/>
    </row>
    <row r="96" spans="1:15" ht="45.6" customHeight="1" x14ac:dyDescent="0.25">
      <c r="A96" s="242"/>
      <c r="B96" s="287"/>
      <c r="C96" s="233"/>
      <c r="D96" s="236"/>
      <c r="E96" s="274"/>
      <c r="F96" s="234"/>
      <c r="G96" s="28" t="s">
        <v>27</v>
      </c>
      <c r="H96" s="167">
        <v>10017</v>
      </c>
      <c r="I96" s="167">
        <v>10155</v>
      </c>
      <c r="J96" s="154">
        <f t="shared" si="9"/>
        <v>101.37765798143157</v>
      </c>
      <c r="K96" s="276"/>
      <c r="L96" s="227"/>
      <c r="M96" s="277"/>
      <c r="N96" s="433"/>
    </row>
    <row r="97" spans="1:14" ht="42" customHeight="1" x14ac:dyDescent="0.25">
      <c r="A97" s="242"/>
      <c r="B97" s="287"/>
      <c r="C97" s="233"/>
      <c r="D97" s="236"/>
      <c r="E97" s="60" t="s">
        <v>18</v>
      </c>
      <c r="F97" s="60" t="s">
        <v>112</v>
      </c>
      <c r="G97" s="72" t="s">
        <v>27</v>
      </c>
      <c r="H97" s="167">
        <v>4300</v>
      </c>
      <c r="I97" s="167">
        <v>4300</v>
      </c>
      <c r="J97" s="154">
        <f t="shared" si="9"/>
        <v>100</v>
      </c>
      <c r="K97" s="83">
        <f>J97</f>
        <v>100</v>
      </c>
      <c r="L97" s="128" t="s">
        <v>73</v>
      </c>
      <c r="M97" s="277"/>
      <c r="N97" s="433"/>
    </row>
    <row r="98" spans="1:14" ht="55.9" customHeight="1" x14ac:dyDescent="0.25">
      <c r="A98" s="242"/>
      <c r="B98" s="287"/>
      <c r="C98" s="233"/>
      <c r="D98" s="236"/>
      <c r="E98" s="273" t="s">
        <v>18</v>
      </c>
      <c r="F98" s="273" t="s">
        <v>96</v>
      </c>
      <c r="G98" s="28" t="s">
        <v>28</v>
      </c>
      <c r="H98" s="167">
        <v>3025</v>
      </c>
      <c r="I98" s="167">
        <v>3025</v>
      </c>
      <c r="J98" s="154">
        <f t="shared" si="9"/>
        <v>100</v>
      </c>
      <c r="K98" s="275">
        <f>(J98+J99)/2</f>
        <v>100</v>
      </c>
      <c r="L98" s="421" t="s">
        <v>73</v>
      </c>
      <c r="M98" s="277"/>
      <c r="N98" s="433"/>
    </row>
    <row r="99" spans="1:14" ht="45.6" customHeight="1" x14ac:dyDescent="0.25">
      <c r="A99" s="242"/>
      <c r="B99" s="287"/>
      <c r="C99" s="233"/>
      <c r="D99" s="236"/>
      <c r="E99" s="274"/>
      <c r="F99" s="274"/>
      <c r="G99" s="28" t="s">
        <v>27</v>
      </c>
      <c r="H99" s="167">
        <v>2906</v>
      </c>
      <c r="I99" s="167">
        <v>2906</v>
      </c>
      <c r="J99" s="154">
        <f t="shared" si="9"/>
        <v>100</v>
      </c>
      <c r="K99" s="276"/>
      <c r="L99" s="422"/>
      <c r="M99" s="277"/>
      <c r="N99" s="433"/>
    </row>
    <row r="100" spans="1:14" ht="30" customHeight="1" x14ac:dyDescent="0.25">
      <c r="A100" s="242"/>
      <c r="B100" s="287"/>
      <c r="C100" s="233"/>
      <c r="D100" s="236"/>
      <c r="E100" s="60" t="s">
        <v>18</v>
      </c>
      <c r="F100" s="107" t="s">
        <v>43</v>
      </c>
      <c r="G100" s="28" t="s">
        <v>27</v>
      </c>
      <c r="H100" s="167">
        <v>3646</v>
      </c>
      <c r="I100" s="167">
        <v>3647</v>
      </c>
      <c r="J100" s="154">
        <f t="shared" si="9"/>
        <v>100.02742731760834</v>
      </c>
      <c r="K100" s="82">
        <f>J100</f>
        <v>100.02742731760834</v>
      </c>
      <c r="L100" s="226" t="s">
        <v>73</v>
      </c>
      <c r="M100" s="277"/>
      <c r="N100" s="433"/>
    </row>
    <row r="101" spans="1:14" ht="30" customHeight="1" x14ac:dyDescent="0.25">
      <c r="A101" s="242"/>
      <c r="B101" s="287"/>
      <c r="C101" s="233"/>
      <c r="D101" s="236"/>
      <c r="E101" s="60" t="s">
        <v>18</v>
      </c>
      <c r="F101" s="107" t="s">
        <v>113</v>
      </c>
      <c r="G101" s="28" t="s">
        <v>27</v>
      </c>
      <c r="H101" s="167">
        <v>2320</v>
      </c>
      <c r="I101" s="167">
        <v>2400</v>
      </c>
      <c r="J101" s="154">
        <f>I101/H101*100</f>
        <v>103.44827586206897</v>
      </c>
      <c r="K101" s="82">
        <f>J101</f>
        <v>103.44827586206897</v>
      </c>
      <c r="L101" s="227"/>
      <c r="M101" s="277"/>
      <c r="N101" s="433"/>
    </row>
    <row r="102" spans="1:14" ht="24" customHeight="1" x14ac:dyDescent="0.25">
      <c r="A102" s="242"/>
      <c r="B102" s="287"/>
      <c r="C102" s="233"/>
      <c r="D102" s="236"/>
      <c r="E102" s="232" t="s">
        <v>18</v>
      </c>
      <c r="F102" s="232" t="s">
        <v>44</v>
      </c>
      <c r="G102" s="28" t="s">
        <v>28</v>
      </c>
      <c r="H102" s="167">
        <v>586</v>
      </c>
      <c r="I102" s="167">
        <v>590</v>
      </c>
      <c r="J102" s="154">
        <f t="shared" si="9"/>
        <v>100.6825938566553</v>
      </c>
      <c r="K102" s="275">
        <f>(J102+J103)/2</f>
        <v>100.72419418423065</v>
      </c>
      <c r="L102" s="226" t="s">
        <v>73</v>
      </c>
      <c r="M102" s="277"/>
      <c r="N102" s="433"/>
    </row>
    <row r="103" spans="1:14" ht="33" customHeight="1" x14ac:dyDescent="0.25">
      <c r="A103" s="242"/>
      <c r="B103" s="287"/>
      <c r="C103" s="234"/>
      <c r="D103" s="237"/>
      <c r="E103" s="234"/>
      <c r="F103" s="234"/>
      <c r="G103" s="28" t="s">
        <v>27</v>
      </c>
      <c r="H103" s="175">
        <v>1567</v>
      </c>
      <c r="I103" s="175">
        <v>1579</v>
      </c>
      <c r="J103" s="154">
        <f t="shared" si="9"/>
        <v>100.76579451180601</v>
      </c>
      <c r="K103" s="276"/>
      <c r="L103" s="227"/>
      <c r="M103" s="277"/>
      <c r="N103" s="433"/>
    </row>
    <row r="104" spans="1:14" ht="45" customHeight="1" x14ac:dyDescent="0.25">
      <c r="A104" s="242"/>
      <c r="B104" s="287"/>
      <c r="C104" s="232" t="s">
        <v>91</v>
      </c>
      <c r="D104" s="235" t="s">
        <v>13</v>
      </c>
      <c r="E104" s="60" t="s">
        <v>14</v>
      </c>
      <c r="F104" s="60" t="s">
        <v>15</v>
      </c>
      <c r="G104" s="28" t="s">
        <v>16</v>
      </c>
      <c r="H104" s="153">
        <v>75</v>
      </c>
      <c r="I104" s="153">
        <v>75</v>
      </c>
      <c r="J104" s="154">
        <f t="shared" ref="J104:J126" si="10">I104/H104*100</f>
        <v>100</v>
      </c>
      <c r="K104" s="238">
        <f>(J104+J105)/2</f>
        <v>100</v>
      </c>
      <c r="L104" s="423" t="s">
        <v>73</v>
      </c>
      <c r="M104" s="277"/>
      <c r="N104" s="433"/>
    </row>
    <row r="105" spans="1:14" ht="44.25" customHeight="1" x14ac:dyDescent="0.25">
      <c r="A105" s="242"/>
      <c r="B105" s="287"/>
      <c r="C105" s="233"/>
      <c r="D105" s="236"/>
      <c r="E105" s="60" t="s">
        <v>14</v>
      </c>
      <c r="F105" s="60" t="s">
        <v>17</v>
      </c>
      <c r="G105" s="28" t="s">
        <v>16</v>
      </c>
      <c r="H105" s="153">
        <v>75</v>
      </c>
      <c r="I105" s="153">
        <v>75</v>
      </c>
      <c r="J105" s="154">
        <f t="shared" si="10"/>
        <v>100</v>
      </c>
      <c r="K105" s="239"/>
      <c r="L105" s="283"/>
      <c r="M105" s="277"/>
      <c r="N105" s="433"/>
    </row>
    <row r="106" spans="1:14" ht="49.9" customHeight="1" x14ac:dyDescent="0.25">
      <c r="A106" s="242"/>
      <c r="B106" s="287"/>
      <c r="C106" s="234"/>
      <c r="D106" s="237"/>
      <c r="E106" s="60" t="s">
        <v>18</v>
      </c>
      <c r="F106" s="60" t="s">
        <v>91</v>
      </c>
      <c r="G106" s="28" t="s">
        <v>27</v>
      </c>
      <c r="H106" s="167">
        <v>380</v>
      </c>
      <c r="I106" s="167">
        <v>421</v>
      </c>
      <c r="J106" s="154">
        <f>I106/H106*100</f>
        <v>110.78947368421052</v>
      </c>
      <c r="K106" s="83">
        <f>J106</f>
        <v>110.78947368421052</v>
      </c>
      <c r="L106" s="113" t="s">
        <v>73</v>
      </c>
      <c r="M106" s="277"/>
      <c r="N106" s="433"/>
    </row>
    <row r="107" spans="1:14" ht="45" customHeight="1" x14ac:dyDescent="0.25">
      <c r="A107" s="242"/>
      <c r="B107" s="287"/>
      <c r="C107" s="232" t="s">
        <v>45</v>
      </c>
      <c r="D107" s="235" t="s">
        <v>13</v>
      </c>
      <c r="E107" s="60" t="s">
        <v>14</v>
      </c>
      <c r="F107" s="60" t="s">
        <v>15</v>
      </c>
      <c r="G107" s="28" t="s">
        <v>16</v>
      </c>
      <c r="H107" s="153">
        <v>75</v>
      </c>
      <c r="I107" s="153">
        <v>75</v>
      </c>
      <c r="J107" s="154">
        <f t="shared" si="10"/>
        <v>100</v>
      </c>
      <c r="K107" s="238">
        <f>(J107+J108)/2</f>
        <v>100</v>
      </c>
      <c r="L107" s="282" t="s">
        <v>73</v>
      </c>
      <c r="M107" s="277"/>
      <c r="N107" s="433"/>
    </row>
    <row r="108" spans="1:14" ht="30" customHeight="1" x14ac:dyDescent="0.25">
      <c r="A108" s="242"/>
      <c r="B108" s="287"/>
      <c r="C108" s="233"/>
      <c r="D108" s="236"/>
      <c r="E108" s="60" t="s">
        <v>14</v>
      </c>
      <c r="F108" s="60" t="s">
        <v>17</v>
      </c>
      <c r="G108" s="28" t="s">
        <v>16</v>
      </c>
      <c r="H108" s="153">
        <v>75</v>
      </c>
      <c r="I108" s="153">
        <v>75</v>
      </c>
      <c r="J108" s="154">
        <f t="shared" si="10"/>
        <v>100</v>
      </c>
      <c r="K108" s="239"/>
      <c r="L108" s="283"/>
      <c r="M108" s="277"/>
      <c r="N108" s="433"/>
    </row>
    <row r="109" spans="1:14" ht="90" customHeight="1" x14ac:dyDescent="0.25">
      <c r="A109" s="242"/>
      <c r="B109" s="287"/>
      <c r="C109" s="234"/>
      <c r="D109" s="237"/>
      <c r="E109" s="60" t="s">
        <v>18</v>
      </c>
      <c r="F109" s="60" t="s">
        <v>111</v>
      </c>
      <c r="G109" s="72" t="s">
        <v>46</v>
      </c>
      <c r="H109" s="176">
        <v>100</v>
      </c>
      <c r="I109" s="176">
        <v>101</v>
      </c>
      <c r="J109" s="154">
        <f t="shared" si="10"/>
        <v>101</v>
      </c>
      <c r="K109" s="83">
        <f>J109</f>
        <v>101</v>
      </c>
      <c r="L109" s="129" t="s">
        <v>73</v>
      </c>
      <c r="M109" s="277"/>
      <c r="N109" s="433"/>
    </row>
    <row r="110" spans="1:14" ht="45" customHeight="1" x14ac:dyDescent="0.25">
      <c r="A110" s="242"/>
      <c r="B110" s="287"/>
      <c r="C110" s="232" t="s">
        <v>38</v>
      </c>
      <c r="D110" s="334" t="s">
        <v>13</v>
      </c>
      <c r="E110" s="60" t="s">
        <v>14</v>
      </c>
      <c r="F110" s="60" t="s">
        <v>15</v>
      </c>
      <c r="G110" s="28" t="s">
        <v>16</v>
      </c>
      <c r="H110" s="153">
        <v>75</v>
      </c>
      <c r="I110" s="153">
        <v>75</v>
      </c>
      <c r="J110" s="154">
        <f t="shared" si="10"/>
        <v>100</v>
      </c>
      <c r="K110" s="238">
        <f>(J110+J111)/2</f>
        <v>100</v>
      </c>
      <c r="L110" s="282" t="s">
        <v>73</v>
      </c>
      <c r="M110" s="277"/>
      <c r="N110" s="433"/>
    </row>
    <row r="111" spans="1:14" ht="30" customHeight="1" x14ac:dyDescent="0.25">
      <c r="A111" s="242"/>
      <c r="B111" s="287"/>
      <c r="C111" s="233"/>
      <c r="D111" s="335"/>
      <c r="E111" s="60" t="s">
        <v>14</v>
      </c>
      <c r="F111" s="60" t="s">
        <v>17</v>
      </c>
      <c r="G111" s="28" t="s">
        <v>16</v>
      </c>
      <c r="H111" s="153">
        <v>75</v>
      </c>
      <c r="I111" s="153">
        <v>75</v>
      </c>
      <c r="J111" s="154">
        <f t="shared" si="10"/>
        <v>100</v>
      </c>
      <c r="K111" s="239"/>
      <c r="L111" s="283"/>
      <c r="M111" s="277"/>
      <c r="N111" s="433"/>
    </row>
    <row r="112" spans="1:14" ht="64.150000000000006" customHeight="1" x14ac:dyDescent="0.25">
      <c r="A112" s="242"/>
      <c r="B112" s="287"/>
      <c r="C112" s="234"/>
      <c r="D112" s="440"/>
      <c r="E112" s="60" t="s">
        <v>18</v>
      </c>
      <c r="F112" s="60" t="s">
        <v>38</v>
      </c>
      <c r="G112" s="72" t="s">
        <v>21</v>
      </c>
      <c r="H112" s="167">
        <v>335</v>
      </c>
      <c r="I112" s="167">
        <v>387</v>
      </c>
      <c r="J112" s="154">
        <f>I112/H112*100</f>
        <v>115.5223880597015</v>
      </c>
      <c r="K112" s="83">
        <f>J112</f>
        <v>115.5223880597015</v>
      </c>
      <c r="L112" s="113" t="s">
        <v>73</v>
      </c>
      <c r="M112" s="277"/>
      <c r="N112" s="433"/>
    </row>
    <row r="113" spans="1:14" ht="46.15" customHeight="1" x14ac:dyDescent="0.25">
      <c r="A113" s="242"/>
      <c r="B113" s="287"/>
      <c r="C113" s="293" t="s">
        <v>159</v>
      </c>
      <c r="D113" s="441" t="s">
        <v>13</v>
      </c>
      <c r="E113" s="60" t="s">
        <v>14</v>
      </c>
      <c r="F113" s="60" t="s">
        <v>15</v>
      </c>
      <c r="G113" s="72" t="s">
        <v>16</v>
      </c>
      <c r="H113" s="167">
        <v>75</v>
      </c>
      <c r="I113" s="167">
        <v>75</v>
      </c>
      <c r="J113" s="154">
        <f t="shared" si="10"/>
        <v>100</v>
      </c>
      <c r="K113" s="375">
        <f>(J113+J114)/2</f>
        <v>100</v>
      </c>
      <c r="L113" s="113" t="s">
        <v>73</v>
      </c>
      <c r="M113" s="277"/>
      <c r="N113" s="433"/>
    </row>
    <row r="114" spans="1:14" ht="34.15" customHeight="1" x14ac:dyDescent="0.25">
      <c r="A114" s="242"/>
      <c r="B114" s="287"/>
      <c r="C114" s="294"/>
      <c r="D114" s="442"/>
      <c r="E114" s="60" t="s">
        <v>14</v>
      </c>
      <c r="F114" s="60" t="s">
        <v>17</v>
      </c>
      <c r="G114" s="72" t="s">
        <v>16</v>
      </c>
      <c r="H114" s="167">
        <v>75</v>
      </c>
      <c r="I114" s="167">
        <v>75</v>
      </c>
      <c r="J114" s="154">
        <f t="shared" si="10"/>
        <v>100</v>
      </c>
      <c r="K114" s="376"/>
      <c r="L114" s="113" t="s">
        <v>73</v>
      </c>
      <c r="M114" s="277"/>
      <c r="N114" s="433"/>
    </row>
    <row r="115" spans="1:14" ht="75.599999999999994" customHeight="1" x14ac:dyDescent="0.25">
      <c r="A115" s="242"/>
      <c r="B115" s="287"/>
      <c r="C115" s="294"/>
      <c r="D115" s="442"/>
      <c r="E115" s="60" t="s">
        <v>18</v>
      </c>
      <c r="F115" s="60" t="s">
        <v>160</v>
      </c>
      <c r="G115" s="72" t="s">
        <v>21</v>
      </c>
      <c r="H115" s="167">
        <v>1030</v>
      </c>
      <c r="I115" s="167">
        <v>1043</v>
      </c>
      <c r="J115" s="154">
        <f t="shared" si="10"/>
        <v>101.26213592233009</v>
      </c>
      <c r="K115" s="83">
        <f>J115</f>
        <v>101.26213592233009</v>
      </c>
      <c r="L115" s="129" t="s">
        <v>73</v>
      </c>
      <c r="M115" s="277"/>
      <c r="N115" s="433"/>
    </row>
    <row r="116" spans="1:14" ht="105" customHeight="1" x14ac:dyDescent="0.25">
      <c r="A116" s="242"/>
      <c r="B116" s="287"/>
      <c r="C116" s="295"/>
      <c r="D116" s="439"/>
      <c r="E116" s="60" t="s">
        <v>18</v>
      </c>
      <c r="F116" s="60" t="s">
        <v>161</v>
      </c>
      <c r="G116" s="72" t="s">
        <v>21</v>
      </c>
      <c r="H116" s="167">
        <v>114</v>
      </c>
      <c r="I116" s="167">
        <v>145</v>
      </c>
      <c r="J116" s="154">
        <f t="shared" si="10"/>
        <v>127.19298245614034</v>
      </c>
      <c r="K116" s="84">
        <f>J116</f>
        <v>127.19298245614034</v>
      </c>
      <c r="L116" s="130" t="s">
        <v>73</v>
      </c>
      <c r="M116" s="277"/>
      <c r="N116" s="433"/>
    </row>
    <row r="117" spans="1:14" ht="45" x14ac:dyDescent="0.25">
      <c r="A117" s="242"/>
      <c r="B117" s="287"/>
      <c r="C117" s="403" t="s">
        <v>48</v>
      </c>
      <c r="D117" s="235" t="s">
        <v>13</v>
      </c>
      <c r="E117" s="60" t="s">
        <v>14</v>
      </c>
      <c r="F117" s="60" t="s">
        <v>15</v>
      </c>
      <c r="G117" s="28" t="s">
        <v>16</v>
      </c>
      <c r="H117" s="153">
        <v>75</v>
      </c>
      <c r="I117" s="153">
        <v>75</v>
      </c>
      <c r="J117" s="154">
        <f t="shared" si="10"/>
        <v>100</v>
      </c>
      <c r="K117" s="238">
        <f>(J117+J118)/2</f>
        <v>100</v>
      </c>
      <c r="L117" s="356" t="s">
        <v>73</v>
      </c>
      <c r="M117" s="277"/>
      <c r="N117" s="433"/>
    </row>
    <row r="118" spans="1:14" ht="30" x14ac:dyDescent="0.25">
      <c r="A118" s="242"/>
      <c r="B118" s="287"/>
      <c r="C118" s="404"/>
      <c r="D118" s="236"/>
      <c r="E118" s="60" t="s">
        <v>14</v>
      </c>
      <c r="F118" s="60" t="s">
        <v>17</v>
      </c>
      <c r="G118" s="28" t="s">
        <v>16</v>
      </c>
      <c r="H118" s="153">
        <v>75</v>
      </c>
      <c r="I118" s="153">
        <v>75</v>
      </c>
      <c r="J118" s="154">
        <f t="shared" si="10"/>
        <v>100</v>
      </c>
      <c r="K118" s="239"/>
      <c r="L118" s="357"/>
      <c r="M118" s="277"/>
      <c r="N118" s="433"/>
    </row>
    <row r="119" spans="1:14" ht="45" x14ac:dyDescent="0.25">
      <c r="A119" s="242"/>
      <c r="B119" s="287"/>
      <c r="C119" s="405"/>
      <c r="D119" s="237"/>
      <c r="E119" s="60" t="s">
        <v>18</v>
      </c>
      <c r="F119" s="107" t="s">
        <v>49</v>
      </c>
      <c r="G119" s="72" t="s">
        <v>46</v>
      </c>
      <c r="H119" s="154">
        <v>717</v>
      </c>
      <c r="I119" s="154">
        <v>728</v>
      </c>
      <c r="J119" s="154">
        <f t="shared" si="10"/>
        <v>101.53417015341701</v>
      </c>
      <c r="K119" s="82">
        <f>J119</f>
        <v>101.53417015341701</v>
      </c>
      <c r="L119" s="117" t="s">
        <v>73</v>
      </c>
      <c r="M119" s="277"/>
      <c r="N119" s="433"/>
    </row>
    <row r="120" spans="1:14" ht="45" customHeight="1" x14ac:dyDescent="0.25">
      <c r="A120" s="242"/>
      <c r="B120" s="287"/>
      <c r="C120" s="293" t="s">
        <v>125</v>
      </c>
      <c r="D120" s="334" t="s">
        <v>13</v>
      </c>
      <c r="E120" s="60" t="s">
        <v>14</v>
      </c>
      <c r="F120" s="60" t="s">
        <v>15</v>
      </c>
      <c r="G120" s="28" t="s">
        <v>16</v>
      </c>
      <c r="H120" s="153">
        <v>75</v>
      </c>
      <c r="I120" s="153">
        <v>75</v>
      </c>
      <c r="J120" s="154">
        <f t="shared" si="10"/>
        <v>100</v>
      </c>
      <c r="K120" s="238">
        <f>(J120+J121)/2</f>
        <v>100</v>
      </c>
      <c r="L120" s="282" t="s">
        <v>73</v>
      </c>
      <c r="M120" s="277"/>
      <c r="N120" s="433"/>
    </row>
    <row r="121" spans="1:14" ht="42.75" customHeight="1" x14ac:dyDescent="0.25">
      <c r="A121" s="242"/>
      <c r="B121" s="287"/>
      <c r="C121" s="294"/>
      <c r="D121" s="335"/>
      <c r="E121" s="60" t="s">
        <v>14</v>
      </c>
      <c r="F121" s="60" t="s">
        <v>17</v>
      </c>
      <c r="G121" s="28" t="s">
        <v>16</v>
      </c>
      <c r="H121" s="153">
        <v>75</v>
      </c>
      <c r="I121" s="153">
        <v>75</v>
      </c>
      <c r="J121" s="154">
        <f t="shared" si="10"/>
        <v>100</v>
      </c>
      <c r="K121" s="239"/>
      <c r="L121" s="355"/>
      <c r="M121" s="277"/>
      <c r="N121" s="433"/>
    </row>
    <row r="122" spans="1:14" ht="28.9" customHeight="1" x14ac:dyDescent="0.25">
      <c r="A122" s="242"/>
      <c r="B122" s="287"/>
      <c r="C122" s="294"/>
      <c r="D122" s="335"/>
      <c r="E122" s="60" t="s">
        <v>18</v>
      </c>
      <c r="F122" s="64" t="s">
        <v>62</v>
      </c>
      <c r="G122" s="28" t="s">
        <v>40</v>
      </c>
      <c r="H122" s="167">
        <v>10200</v>
      </c>
      <c r="I122" s="167">
        <v>10247</v>
      </c>
      <c r="J122" s="154">
        <f t="shared" si="10"/>
        <v>100.4607843137255</v>
      </c>
      <c r="K122" s="375">
        <f>(J122+J123)/2</f>
        <v>100.23039215686275</v>
      </c>
      <c r="L122" s="355"/>
      <c r="M122" s="277"/>
      <c r="N122" s="433"/>
    </row>
    <row r="123" spans="1:14" ht="29.45" customHeight="1" x14ac:dyDescent="0.25">
      <c r="A123" s="242"/>
      <c r="B123" s="287"/>
      <c r="C123" s="295"/>
      <c r="D123" s="336"/>
      <c r="E123" s="60" t="s">
        <v>18</v>
      </c>
      <c r="F123" s="64" t="s">
        <v>39</v>
      </c>
      <c r="G123" s="28" t="s">
        <v>40</v>
      </c>
      <c r="H123" s="167">
        <v>4800</v>
      </c>
      <c r="I123" s="167">
        <v>4800</v>
      </c>
      <c r="J123" s="154">
        <f t="shared" si="10"/>
        <v>100</v>
      </c>
      <c r="K123" s="376"/>
      <c r="L123" s="283"/>
      <c r="M123" s="277"/>
      <c r="N123" s="433"/>
    </row>
    <row r="124" spans="1:14" ht="45" customHeight="1" x14ac:dyDescent="0.25">
      <c r="A124" s="242"/>
      <c r="B124" s="287"/>
      <c r="C124" s="232" t="s">
        <v>54</v>
      </c>
      <c r="D124" s="235" t="s">
        <v>13</v>
      </c>
      <c r="E124" s="60" t="s">
        <v>14</v>
      </c>
      <c r="F124" s="60" t="s">
        <v>15</v>
      </c>
      <c r="G124" s="28" t="s">
        <v>16</v>
      </c>
      <c r="H124" s="153">
        <v>75</v>
      </c>
      <c r="I124" s="153">
        <v>75</v>
      </c>
      <c r="J124" s="154">
        <f t="shared" si="10"/>
        <v>100</v>
      </c>
      <c r="K124" s="238">
        <f>(J124+J125)/2</f>
        <v>100</v>
      </c>
      <c r="L124" s="282" t="s">
        <v>73</v>
      </c>
      <c r="M124" s="277"/>
      <c r="N124" s="433"/>
    </row>
    <row r="125" spans="1:14" ht="30" customHeight="1" x14ac:dyDescent="0.25">
      <c r="A125" s="242"/>
      <c r="B125" s="287"/>
      <c r="C125" s="233"/>
      <c r="D125" s="236"/>
      <c r="E125" s="60" t="s">
        <v>14</v>
      </c>
      <c r="F125" s="60" t="s">
        <v>17</v>
      </c>
      <c r="G125" s="28" t="s">
        <v>16</v>
      </c>
      <c r="H125" s="153">
        <v>75</v>
      </c>
      <c r="I125" s="153">
        <v>75</v>
      </c>
      <c r="J125" s="154">
        <f t="shared" si="10"/>
        <v>100</v>
      </c>
      <c r="K125" s="239"/>
      <c r="L125" s="283"/>
      <c r="M125" s="277"/>
      <c r="N125" s="433"/>
    </row>
    <row r="126" spans="1:14" ht="89.25" customHeight="1" x14ac:dyDescent="0.25">
      <c r="A126" s="242"/>
      <c r="B126" s="287"/>
      <c r="C126" s="234"/>
      <c r="D126" s="237"/>
      <c r="E126" s="60" t="s">
        <v>18</v>
      </c>
      <c r="F126" s="60" t="s">
        <v>54</v>
      </c>
      <c r="G126" s="28" t="s">
        <v>41</v>
      </c>
      <c r="H126" s="167">
        <v>2100</v>
      </c>
      <c r="I126" s="167">
        <v>2492</v>
      </c>
      <c r="J126" s="154">
        <f t="shared" si="10"/>
        <v>118.66666666666667</v>
      </c>
      <c r="K126" s="83">
        <f>J126</f>
        <v>118.66666666666667</v>
      </c>
      <c r="L126" s="113" t="s">
        <v>73</v>
      </c>
      <c r="M126" s="277"/>
      <c r="N126" s="433"/>
    </row>
    <row r="127" spans="1:14" ht="30" customHeight="1" x14ac:dyDescent="0.25">
      <c r="A127" s="242"/>
      <c r="B127" s="287"/>
      <c r="C127" s="284" t="s">
        <v>42</v>
      </c>
      <c r="D127" s="284" t="s">
        <v>13</v>
      </c>
      <c r="E127" s="81" t="s">
        <v>14</v>
      </c>
      <c r="F127" s="32"/>
      <c r="G127" s="33"/>
      <c r="H127" s="164"/>
      <c r="I127" s="164"/>
      <c r="J127" s="165"/>
      <c r="K127" s="83">
        <f>(K89+K104+K107+K110+K117+K113+K120+K124)/8</f>
        <v>100</v>
      </c>
      <c r="L127" s="91"/>
      <c r="M127" s="277"/>
      <c r="N127" s="433"/>
    </row>
    <row r="128" spans="1:14" ht="30" customHeight="1" x14ac:dyDescent="0.25">
      <c r="A128" s="243"/>
      <c r="B128" s="288"/>
      <c r="C128" s="285"/>
      <c r="D128" s="285"/>
      <c r="E128" s="81" t="s">
        <v>18</v>
      </c>
      <c r="F128" s="32"/>
      <c r="G128" s="33"/>
      <c r="H128" s="164"/>
      <c r="I128" s="164"/>
      <c r="J128" s="166">
        <f>(J91+J92+J93+J94+J95+J96+J97+J98+J99+J100+J101+J102+J103+J106+J109+J112+J115+J119+J116+J122+J126+J123)/22</f>
        <v>104.16242519503353</v>
      </c>
      <c r="K128" s="83"/>
      <c r="L128" s="91"/>
      <c r="M128" s="277"/>
      <c r="N128" s="434"/>
    </row>
    <row r="129" spans="1:14" ht="45" customHeight="1" x14ac:dyDescent="0.25">
      <c r="A129" s="241">
        <v>8</v>
      </c>
      <c r="B129" s="286" t="s">
        <v>115</v>
      </c>
      <c r="C129" s="232" t="s">
        <v>102</v>
      </c>
      <c r="D129" s="235" t="s">
        <v>13</v>
      </c>
      <c r="E129" s="60" t="s">
        <v>14</v>
      </c>
      <c r="F129" s="60" t="s">
        <v>15</v>
      </c>
      <c r="G129" s="28" t="s">
        <v>16</v>
      </c>
      <c r="H129" s="153">
        <v>75</v>
      </c>
      <c r="I129" s="153">
        <v>75</v>
      </c>
      <c r="J129" s="154">
        <f>I129/H129*100</f>
        <v>100</v>
      </c>
      <c r="K129" s="238">
        <f>(J129+J130)/2</f>
        <v>100</v>
      </c>
      <c r="L129" s="228" t="s">
        <v>73</v>
      </c>
      <c r="M129" s="277"/>
      <c r="N129" s="258">
        <f>(SUM(J129:J154)/26)</f>
        <v>103.41538259009442</v>
      </c>
    </row>
    <row r="130" spans="1:14" ht="30" customHeight="1" x14ac:dyDescent="0.25">
      <c r="A130" s="242"/>
      <c r="B130" s="287"/>
      <c r="C130" s="407"/>
      <c r="D130" s="236"/>
      <c r="E130" s="60" t="s">
        <v>14</v>
      </c>
      <c r="F130" s="60" t="s">
        <v>17</v>
      </c>
      <c r="G130" s="28" t="s">
        <v>16</v>
      </c>
      <c r="H130" s="153">
        <v>75</v>
      </c>
      <c r="I130" s="153">
        <v>75</v>
      </c>
      <c r="J130" s="154">
        <f t="shared" ref="J130:J136" si="11">I130/H130*100</f>
        <v>100</v>
      </c>
      <c r="K130" s="239"/>
      <c r="L130" s="240"/>
      <c r="M130" s="277"/>
      <c r="N130" s="259"/>
    </row>
    <row r="131" spans="1:14" ht="46.9" customHeight="1" x14ac:dyDescent="0.25">
      <c r="A131" s="242"/>
      <c r="B131" s="287"/>
      <c r="C131" s="407"/>
      <c r="D131" s="236"/>
      <c r="E131" s="273" t="s">
        <v>18</v>
      </c>
      <c r="F131" s="273" t="s">
        <v>63</v>
      </c>
      <c r="G131" s="72" t="s">
        <v>28</v>
      </c>
      <c r="H131" s="167">
        <v>490</v>
      </c>
      <c r="I131" s="167">
        <v>494</v>
      </c>
      <c r="J131" s="154">
        <f t="shared" si="11"/>
        <v>100.81632653061226</v>
      </c>
      <c r="K131" s="297">
        <f>(J131+J132)/2</f>
        <v>101.69447031924804</v>
      </c>
      <c r="L131" s="282" t="s">
        <v>73</v>
      </c>
      <c r="M131" s="277"/>
      <c r="N131" s="259"/>
    </row>
    <row r="132" spans="1:14" ht="51.6" customHeight="1" x14ac:dyDescent="0.25">
      <c r="A132" s="242"/>
      <c r="B132" s="287"/>
      <c r="C132" s="407"/>
      <c r="D132" s="236"/>
      <c r="E132" s="274"/>
      <c r="F132" s="274"/>
      <c r="G132" s="72" t="s">
        <v>37</v>
      </c>
      <c r="H132" s="167">
        <v>3615</v>
      </c>
      <c r="I132" s="167">
        <v>3708</v>
      </c>
      <c r="J132" s="154">
        <f t="shared" si="11"/>
        <v>102.57261410788381</v>
      </c>
      <c r="K132" s="297"/>
      <c r="L132" s="453"/>
      <c r="M132" s="277"/>
      <c r="N132" s="259"/>
    </row>
    <row r="133" spans="1:14" ht="63.6" customHeight="1" x14ac:dyDescent="0.25">
      <c r="A133" s="242"/>
      <c r="B133" s="287"/>
      <c r="C133" s="407"/>
      <c r="D133" s="236"/>
      <c r="E133" s="232" t="s">
        <v>18</v>
      </c>
      <c r="F133" s="273" t="s">
        <v>103</v>
      </c>
      <c r="G133" s="28" t="s">
        <v>28</v>
      </c>
      <c r="H133" s="167">
        <v>313</v>
      </c>
      <c r="I133" s="167">
        <v>317</v>
      </c>
      <c r="J133" s="154">
        <f t="shared" si="11"/>
        <v>101.27795527156549</v>
      </c>
      <c r="K133" s="275">
        <f>(J133+J134)/2</f>
        <v>101.14795967171088</v>
      </c>
      <c r="L133" s="421" t="s">
        <v>73</v>
      </c>
      <c r="M133" s="277"/>
      <c r="N133" s="259"/>
    </row>
    <row r="134" spans="1:14" ht="69.599999999999994" customHeight="1" x14ac:dyDescent="0.25">
      <c r="A134" s="242"/>
      <c r="B134" s="287"/>
      <c r="C134" s="407"/>
      <c r="D134" s="236"/>
      <c r="E134" s="234"/>
      <c r="F134" s="274"/>
      <c r="G134" s="28" t="s">
        <v>27</v>
      </c>
      <c r="H134" s="167">
        <v>1670</v>
      </c>
      <c r="I134" s="167">
        <v>1687</v>
      </c>
      <c r="J134" s="154">
        <f t="shared" si="11"/>
        <v>101.01796407185628</v>
      </c>
      <c r="K134" s="276"/>
      <c r="L134" s="422"/>
      <c r="M134" s="277"/>
      <c r="N134" s="259"/>
    </row>
    <row r="135" spans="1:14" ht="48.6" customHeight="1" x14ac:dyDescent="0.25">
      <c r="A135" s="242"/>
      <c r="B135" s="287"/>
      <c r="C135" s="407"/>
      <c r="D135" s="236"/>
      <c r="E135" s="273" t="s">
        <v>18</v>
      </c>
      <c r="F135" s="232" t="s">
        <v>111</v>
      </c>
      <c r="G135" s="28" t="s">
        <v>28</v>
      </c>
      <c r="H135" s="167">
        <v>2335</v>
      </c>
      <c r="I135" s="167">
        <v>2354</v>
      </c>
      <c r="J135" s="154">
        <f>I135/H135*100</f>
        <v>100.81370449678802</v>
      </c>
      <c r="K135" s="275">
        <f>(J135+J136)/2</f>
        <v>101.09545893771613</v>
      </c>
      <c r="L135" s="421" t="s">
        <v>73</v>
      </c>
      <c r="M135" s="277"/>
      <c r="N135" s="259"/>
    </row>
    <row r="136" spans="1:14" ht="42" customHeight="1" x14ac:dyDescent="0.25">
      <c r="A136" s="242"/>
      <c r="B136" s="287"/>
      <c r="C136" s="407"/>
      <c r="D136" s="236"/>
      <c r="E136" s="274"/>
      <c r="F136" s="234"/>
      <c r="G136" s="28" t="s">
        <v>27</v>
      </c>
      <c r="H136" s="167">
        <v>5591</v>
      </c>
      <c r="I136" s="167">
        <v>5668</v>
      </c>
      <c r="J136" s="154">
        <f t="shared" si="11"/>
        <v>101.37721337864424</v>
      </c>
      <c r="K136" s="276"/>
      <c r="L136" s="422"/>
      <c r="M136" s="277"/>
      <c r="N136" s="259"/>
    </row>
    <row r="137" spans="1:14" ht="67.900000000000006" customHeight="1" x14ac:dyDescent="0.25">
      <c r="A137" s="242"/>
      <c r="B137" s="287"/>
      <c r="C137" s="407"/>
      <c r="D137" s="236"/>
      <c r="E137" s="273" t="s">
        <v>18</v>
      </c>
      <c r="F137" s="273" t="s">
        <v>96</v>
      </c>
      <c r="G137" s="28" t="s">
        <v>28</v>
      </c>
      <c r="H137" s="167">
        <v>70</v>
      </c>
      <c r="I137" s="167">
        <v>73</v>
      </c>
      <c r="J137" s="154">
        <f t="shared" ref="J137:J141" si="12">I137/H137*100</f>
        <v>104.28571428571429</v>
      </c>
      <c r="K137" s="275">
        <f>(J137+J138)/2</f>
        <v>111.01785714285714</v>
      </c>
      <c r="L137" s="421" t="s">
        <v>73</v>
      </c>
      <c r="M137" s="277"/>
      <c r="N137" s="259"/>
    </row>
    <row r="138" spans="1:14" ht="37.15" customHeight="1" x14ac:dyDescent="0.25">
      <c r="A138" s="242"/>
      <c r="B138" s="287"/>
      <c r="C138" s="407"/>
      <c r="D138" s="236"/>
      <c r="E138" s="274"/>
      <c r="F138" s="274"/>
      <c r="G138" s="28" t="s">
        <v>27</v>
      </c>
      <c r="H138" s="167">
        <v>800</v>
      </c>
      <c r="I138" s="167">
        <v>942</v>
      </c>
      <c r="J138" s="154">
        <f t="shared" si="12"/>
        <v>117.75</v>
      </c>
      <c r="K138" s="276"/>
      <c r="L138" s="422"/>
      <c r="M138" s="277"/>
      <c r="N138" s="259"/>
    </row>
    <row r="139" spans="1:14" ht="33" customHeight="1" x14ac:dyDescent="0.25">
      <c r="A139" s="242"/>
      <c r="B139" s="287"/>
      <c r="C139" s="407"/>
      <c r="D139" s="236"/>
      <c r="E139" s="60" t="s">
        <v>18</v>
      </c>
      <c r="F139" s="107" t="s">
        <v>113</v>
      </c>
      <c r="G139" s="28" t="s">
        <v>27</v>
      </c>
      <c r="H139" s="167">
        <v>2055</v>
      </c>
      <c r="I139" s="167">
        <v>2058</v>
      </c>
      <c r="J139" s="154">
        <f>I139/H139*100</f>
        <v>100.14598540145985</v>
      </c>
      <c r="K139" s="82">
        <f>J139</f>
        <v>100.14598540145985</v>
      </c>
      <c r="L139" s="117" t="s">
        <v>73</v>
      </c>
      <c r="M139" s="277"/>
      <c r="N139" s="259"/>
    </row>
    <row r="140" spans="1:14" ht="19.899999999999999" customHeight="1" x14ac:dyDescent="0.25">
      <c r="A140" s="242"/>
      <c r="B140" s="287"/>
      <c r="C140" s="407"/>
      <c r="D140" s="236"/>
      <c r="E140" s="232" t="s">
        <v>18</v>
      </c>
      <c r="F140" s="232" t="s">
        <v>44</v>
      </c>
      <c r="G140" s="28" t="s">
        <v>28</v>
      </c>
      <c r="H140" s="167">
        <v>586</v>
      </c>
      <c r="I140" s="167">
        <v>623</v>
      </c>
      <c r="J140" s="154">
        <f t="shared" si="12"/>
        <v>106.31399317406142</v>
      </c>
      <c r="K140" s="275">
        <f>(J140+J141)/2</f>
        <v>115.05972696245732</v>
      </c>
      <c r="L140" s="421" t="s">
        <v>73</v>
      </c>
      <c r="M140" s="277"/>
      <c r="N140" s="259"/>
    </row>
    <row r="141" spans="1:14" ht="21.6" customHeight="1" x14ac:dyDescent="0.25">
      <c r="A141" s="242"/>
      <c r="B141" s="287"/>
      <c r="C141" s="408"/>
      <c r="D141" s="237"/>
      <c r="E141" s="234"/>
      <c r="F141" s="234"/>
      <c r="G141" s="28" t="s">
        <v>27</v>
      </c>
      <c r="H141" s="175">
        <v>1172</v>
      </c>
      <c r="I141" s="175">
        <v>1451</v>
      </c>
      <c r="J141" s="154">
        <f t="shared" si="12"/>
        <v>123.80546075085323</v>
      </c>
      <c r="K141" s="276"/>
      <c r="L141" s="422"/>
      <c r="M141" s="277"/>
      <c r="N141" s="259"/>
    </row>
    <row r="142" spans="1:14" ht="43.5" customHeight="1" x14ac:dyDescent="0.25">
      <c r="A142" s="242"/>
      <c r="B142" s="287"/>
      <c r="C142" s="232" t="s">
        <v>91</v>
      </c>
      <c r="D142" s="235" t="s">
        <v>13</v>
      </c>
      <c r="E142" s="60" t="s">
        <v>14</v>
      </c>
      <c r="F142" s="60" t="s">
        <v>15</v>
      </c>
      <c r="G142" s="28" t="s">
        <v>16</v>
      </c>
      <c r="H142" s="153">
        <v>75</v>
      </c>
      <c r="I142" s="153">
        <v>75</v>
      </c>
      <c r="J142" s="154">
        <f t="shared" ref="J142:J154" si="13">I142/H142*100</f>
        <v>100</v>
      </c>
      <c r="K142" s="238">
        <f>(J142+J143)/2</f>
        <v>100</v>
      </c>
      <c r="L142" s="230" t="s">
        <v>73</v>
      </c>
      <c r="M142" s="277"/>
      <c r="N142" s="259"/>
    </row>
    <row r="143" spans="1:14" ht="30" customHeight="1" x14ac:dyDescent="0.25">
      <c r="A143" s="242"/>
      <c r="B143" s="287"/>
      <c r="C143" s="233"/>
      <c r="D143" s="236"/>
      <c r="E143" s="60" t="s">
        <v>14</v>
      </c>
      <c r="F143" s="60" t="s">
        <v>17</v>
      </c>
      <c r="G143" s="28" t="s">
        <v>16</v>
      </c>
      <c r="H143" s="153">
        <v>75</v>
      </c>
      <c r="I143" s="153">
        <v>75</v>
      </c>
      <c r="J143" s="154">
        <f t="shared" si="13"/>
        <v>100</v>
      </c>
      <c r="K143" s="239"/>
      <c r="L143" s="240"/>
      <c r="M143" s="277"/>
      <c r="N143" s="259"/>
    </row>
    <row r="144" spans="1:14" ht="51.6" customHeight="1" x14ac:dyDescent="0.25">
      <c r="A144" s="242"/>
      <c r="B144" s="287"/>
      <c r="C144" s="234"/>
      <c r="D144" s="237"/>
      <c r="E144" s="60" t="s">
        <v>18</v>
      </c>
      <c r="F144" s="60" t="s">
        <v>91</v>
      </c>
      <c r="G144" s="28" t="s">
        <v>27</v>
      </c>
      <c r="H144" s="167">
        <v>25</v>
      </c>
      <c r="I144" s="167">
        <v>25</v>
      </c>
      <c r="J144" s="154">
        <f t="shared" si="13"/>
        <v>100</v>
      </c>
      <c r="K144" s="83">
        <f>J144</f>
        <v>100</v>
      </c>
      <c r="L144" s="113" t="s">
        <v>73</v>
      </c>
      <c r="M144" s="277"/>
      <c r="N144" s="259"/>
    </row>
    <row r="145" spans="1:14" ht="45" customHeight="1" x14ac:dyDescent="0.25">
      <c r="A145" s="242"/>
      <c r="B145" s="287"/>
      <c r="C145" s="232" t="s">
        <v>38</v>
      </c>
      <c r="D145" s="235" t="s">
        <v>13</v>
      </c>
      <c r="E145" s="60" t="s">
        <v>14</v>
      </c>
      <c r="F145" s="60" t="s">
        <v>15</v>
      </c>
      <c r="G145" s="28" t="s">
        <v>16</v>
      </c>
      <c r="H145" s="153">
        <v>75</v>
      </c>
      <c r="I145" s="153">
        <v>75</v>
      </c>
      <c r="J145" s="154">
        <f t="shared" si="13"/>
        <v>100</v>
      </c>
      <c r="K145" s="238">
        <f>(J145+J146)/2</f>
        <v>100</v>
      </c>
      <c r="L145" s="282" t="s">
        <v>73</v>
      </c>
      <c r="M145" s="277"/>
      <c r="N145" s="259"/>
    </row>
    <row r="146" spans="1:14" ht="30" customHeight="1" x14ac:dyDescent="0.25">
      <c r="A146" s="242"/>
      <c r="B146" s="287"/>
      <c r="C146" s="233"/>
      <c r="D146" s="236"/>
      <c r="E146" s="60" t="s">
        <v>14</v>
      </c>
      <c r="F146" s="60" t="s">
        <v>17</v>
      </c>
      <c r="G146" s="28" t="s">
        <v>16</v>
      </c>
      <c r="H146" s="153">
        <v>75</v>
      </c>
      <c r="I146" s="153">
        <v>75</v>
      </c>
      <c r="J146" s="154">
        <f t="shared" si="13"/>
        <v>100</v>
      </c>
      <c r="K146" s="239"/>
      <c r="L146" s="283"/>
      <c r="M146" s="277"/>
      <c r="N146" s="259"/>
    </row>
    <row r="147" spans="1:14" ht="58.9" customHeight="1" x14ac:dyDescent="0.25">
      <c r="A147" s="242"/>
      <c r="B147" s="287"/>
      <c r="C147" s="345"/>
      <c r="D147" s="298"/>
      <c r="E147" s="35" t="s">
        <v>18</v>
      </c>
      <c r="F147" s="35" t="s">
        <v>38</v>
      </c>
      <c r="G147" s="65" t="s">
        <v>21</v>
      </c>
      <c r="H147" s="155">
        <v>68</v>
      </c>
      <c r="I147" s="155">
        <v>96</v>
      </c>
      <c r="J147" s="156">
        <f t="shared" si="13"/>
        <v>141.1764705882353</v>
      </c>
      <c r="K147" s="84">
        <f>J147</f>
        <v>141.1764705882353</v>
      </c>
      <c r="L147" s="113" t="s">
        <v>73</v>
      </c>
      <c r="M147" s="277"/>
      <c r="N147" s="259"/>
    </row>
    <row r="148" spans="1:14" ht="45" customHeight="1" x14ac:dyDescent="0.25">
      <c r="A148" s="242"/>
      <c r="B148" s="310"/>
      <c r="C148" s="301" t="s">
        <v>125</v>
      </c>
      <c r="D148" s="313" t="s">
        <v>13</v>
      </c>
      <c r="E148" s="67" t="s">
        <v>14</v>
      </c>
      <c r="F148" s="67" t="s">
        <v>15</v>
      </c>
      <c r="G148" s="27" t="s">
        <v>16</v>
      </c>
      <c r="H148" s="151">
        <v>75</v>
      </c>
      <c r="I148" s="151">
        <v>75</v>
      </c>
      <c r="J148" s="152">
        <f t="shared" si="13"/>
        <v>100</v>
      </c>
      <c r="K148" s="303">
        <f>(J148+J149)/2</f>
        <v>100</v>
      </c>
      <c r="L148" s="378" t="s">
        <v>73</v>
      </c>
      <c r="M148" s="277"/>
      <c r="N148" s="259"/>
    </row>
    <row r="149" spans="1:14" ht="30" customHeight="1" x14ac:dyDescent="0.25">
      <c r="A149" s="242"/>
      <c r="B149" s="310"/>
      <c r="C149" s="302"/>
      <c r="D149" s="314"/>
      <c r="E149" s="67" t="s">
        <v>14</v>
      </c>
      <c r="F149" s="67" t="s">
        <v>17</v>
      </c>
      <c r="G149" s="27" t="s">
        <v>16</v>
      </c>
      <c r="H149" s="151">
        <v>75</v>
      </c>
      <c r="I149" s="151">
        <v>75</v>
      </c>
      <c r="J149" s="152">
        <f t="shared" si="13"/>
        <v>100</v>
      </c>
      <c r="K149" s="303"/>
      <c r="L149" s="462"/>
      <c r="M149" s="277"/>
      <c r="N149" s="259"/>
    </row>
    <row r="150" spans="1:14" ht="29.25" customHeight="1" x14ac:dyDescent="0.25">
      <c r="A150" s="242"/>
      <c r="B150" s="310"/>
      <c r="C150" s="302"/>
      <c r="D150" s="314"/>
      <c r="E150" s="67" t="s">
        <v>18</v>
      </c>
      <c r="F150" s="71" t="s">
        <v>62</v>
      </c>
      <c r="G150" s="27" t="s">
        <v>40</v>
      </c>
      <c r="H150" s="157">
        <v>10200</v>
      </c>
      <c r="I150" s="157">
        <v>9893</v>
      </c>
      <c r="J150" s="152">
        <f t="shared" si="13"/>
        <v>96.990196078431367</v>
      </c>
      <c r="K150" s="256">
        <f>(J150+J151)/2</f>
        <v>93.723272642390285</v>
      </c>
      <c r="L150" s="361" t="s">
        <v>166</v>
      </c>
      <c r="M150" s="277"/>
      <c r="N150" s="259"/>
    </row>
    <row r="151" spans="1:14" ht="26.25" customHeight="1" x14ac:dyDescent="0.25">
      <c r="A151" s="242"/>
      <c r="B151" s="310"/>
      <c r="C151" s="302"/>
      <c r="D151" s="314"/>
      <c r="E151" s="67" t="s">
        <v>18</v>
      </c>
      <c r="F151" s="71" t="s">
        <v>39</v>
      </c>
      <c r="G151" s="27" t="s">
        <v>40</v>
      </c>
      <c r="H151" s="157">
        <v>5040</v>
      </c>
      <c r="I151" s="157">
        <v>4559</v>
      </c>
      <c r="J151" s="152">
        <f t="shared" si="13"/>
        <v>90.456349206349202</v>
      </c>
      <c r="K151" s="257"/>
      <c r="L151" s="362"/>
      <c r="M151" s="277"/>
      <c r="N151" s="259"/>
    </row>
    <row r="152" spans="1:14" ht="45" customHeight="1" x14ac:dyDescent="0.25">
      <c r="A152" s="242"/>
      <c r="B152" s="287"/>
      <c r="C152" s="402" t="s">
        <v>54</v>
      </c>
      <c r="D152" s="344" t="s">
        <v>13</v>
      </c>
      <c r="E152" s="62" t="s">
        <v>14</v>
      </c>
      <c r="F152" s="62" t="s">
        <v>15</v>
      </c>
      <c r="G152" s="31" t="s">
        <v>16</v>
      </c>
      <c r="H152" s="161">
        <v>75</v>
      </c>
      <c r="I152" s="161">
        <v>75</v>
      </c>
      <c r="J152" s="174">
        <f t="shared" si="13"/>
        <v>100</v>
      </c>
      <c r="K152" s="461">
        <f>(J152+J153)/2</f>
        <v>100</v>
      </c>
      <c r="L152" s="226" t="s">
        <v>73</v>
      </c>
      <c r="M152" s="277"/>
      <c r="N152" s="259"/>
    </row>
    <row r="153" spans="1:14" ht="30" customHeight="1" x14ac:dyDescent="0.25">
      <c r="A153" s="242"/>
      <c r="B153" s="287"/>
      <c r="C153" s="233"/>
      <c r="D153" s="236"/>
      <c r="E153" s="60" t="s">
        <v>14</v>
      </c>
      <c r="F153" s="60" t="s">
        <v>17</v>
      </c>
      <c r="G153" s="28" t="s">
        <v>16</v>
      </c>
      <c r="H153" s="153">
        <v>75</v>
      </c>
      <c r="I153" s="153">
        <v>75</v>
      </c>
      <c r="J153" s="174">
        <f t="shared" si="13"/>
        <v>100</v>
      </c>
      <c r="K153" s="276"/>
      <c r="L153" s="227"/>
      <c r="M153" s="277"/>
      <c r="N153" s="259"/>
    </row>
    <row r="154" spans="1:14" ht="92.25" customHeight="1" x14ac:dyDescent="0.25">
      <c r="A154" s="242"/>
      <c r="B154" s="287"/>
      <c r="C154" s="234"/>
      <c r="D154" s="237"/>
      <c r="E154" s="60" t="s">
        <v>18</v>
      </c>
      <c r="F154" s="60" t="s">
        <v>54</v>
      </c>
      <c r="G154" s="28" t="s">
        <v>41</v>
      </c>
      <c r="H154" s="167">
        <v>962</v>
      </c>
      <c r="I154" s="167">
        <v>962</v>
      </c>
      <c r="J154" s="154">
        <f t="shared" si="13"/>
        <v>100</v>
      </c>
      <c r="K154" s="83">
        <f>J154</f>
        <v>100</v>
      </c>
      <c r="L154" s="131" t="s">
        <v>73</v>
      </c>
      <c r="M154" s="277"/>
      <c r="N154" s="259"/>
    </row>
    <row r="155" spans="1:14" ht="30" customHeight="1" x14ac:dyDescent="0.25">
      <c r="A155" s="242"/>
      <c r="B155" s="287"/>
      <c r="C155" s="284" t="s">
        <v>42</v>
      </c>
      <c r="D155" s="284"/>
      <c r="E155" s="81" t="s">
        <v>14</v>
      </c>
      <c r="F155" s="37"/>
      <c r="G155" s="38"/>
      <c r="H155" s="177"/>
      <c r="I155" s="177"/>
      <c r="J155" s="178"/>
      <c r="K155" s="83">
        <f>(K129+K142+K145+K148+K152)/5</f>
        <v>100</v>
      </c>
      <c r="L155" s="91"/>
      <c r="M155" s="277"/>
      <c r="N155" s="259"/>
    </row>
    <row r="156" spans="1:14" ht="30" customHeight="1" x14ac:dyDescent="0.25">
      <c r="A156" s="243"/>
      <c r="B156" s="288"/>
      <c r="C156" s="285"/>
      <c r="D156" s="285"/>
      <c r="E156" s="81" t="s">
        <v>18</v>
      </c>
      <c r="F156" s="37"/>
      <c r="G156" s="38"/>
      <c r="H156" s="177"/>
      <c r="I156" s="177"/>
      <c r="J156" s="166">
        <f>(J131+J132+J133+J134+J135+J136+J137+J138+J139+J140+J141+J144+J147+J150+J151+J154)/16</f>
        <v>105.54999670890342</v>
      </c>
      <c r="K156" s="83"/>
      <c r="L156" s="91"/>
      <c r="M156" s="277"/>
      <c r="N156" s="354"/>
    </row>
    <row r="157" spans="1:14" ht="45" x14ac:dyDescent="0.25">
      <c r="A157" s="241">
        <v>9</v>
      </c>
      <c r="B157" s="286" t="s">
        <v>116</v>
      </c>
      <c r="C157" s="232" t="s">
        <v>102</v>
      </c>
      <c r="D157" s="235" t="s">
        <v>13</v>
      </c>
      <c r="E157" s="60" t="s">
        <v>14</v>
      </c>
      <c r="F157" s="60" t="s">
        <v>15</v>
      </c>
      <c r="G157" s="28" t="s">
        <v>16</v>
      </c>
      <c r="H157" s="153">
        <v>75</v>
      </c>
      <c r="I157" s="153">
        <v>75</v>
      </c>
      <c r="J157" s="154">
        <f>I157/H157*100</f>
        <v>100</v>
      </c>
      <c r="K157" s="238">
        <f>(J157+J158)/2</f>
        <v>100</v>
      </c>
      <c r="L157" s="228" t="s">
        <v>73</v>
      </c>
      <c r="M157" s="277"/>
      <c r="N157" s="351">
        <f>(SUM(J157:J184)/28)</f>
        <v>100</v>
      </c>
    </row>
    <row r="158" spans="1:14" ht="30" x14ac:dyDescent="0.25">
      <c r="A158" s="242"/>
      <c r="B158" s="287"/>
      <c r="C158" s="233"/>
      <c r="D158" s="236"/>
      <c r="E158" s="60" t="s">
        <v>14</v>
      </c>
      <c r="F158" s="60" t="s">
        <v>17</v>
      </c>
      <c r="G158" s="28" t="s">
        <v>16</v>
      </c>
      <c r="H158" s="153">
        <v>75</v>
      </c>
      <c r="I158" s="153">
        <v>75</v>
      </c>
      <c r="J158" s="154">
        <f>I158/H158*100</f>
        <v>100</v>
      </c>
      <c r="K158" s="239"/>
      <c r="L158" s="240"/>
      <c r="M158" s="277"/>
      <c r="N158" s="352"/>
    </row>
    <row r="159" spans="1:14" ht="73.5" customHeight="1" x14ac:dyDescent="0.25">
      <c r="A159" s="242"/>
      <c r="B159" s="287"/>
      <c r="C159" s="233"/>
      <c r="D159" s="236"/>
      <c r="E159" s="273" t="s">
        <v>18</v>
      </c>
      <c r="F159" s="232" t="s">
        <v>103</v>
      </c>
      <c r="G159" s="28" t="s">
        <v>28</v>
      </c>
      <c r="H159" s="167">
        <v>1517</v>
      </c>
      <c r="I159" s="167">
        <v>1517</v>
      </c>
      <c r="J159" s="154">
        <f>I159/H159*100</f>
        <v>100</v>
      </c>
      <c r="K159" s="238">
        <f>(J159+J160)/2</f>
        <v>100</v>
      </c>
      <c r="L159" s="382" t="s">
        <v>73</v>
      </c>
      <c r="M159" s="277"/>
      <c r="N159" s="352"/>
    </row>
    <row r="160" spans="1:14" ht="63" customHeight="1" x14ac:dyDescent="0.25">
      <c r="A160" s="242"/>
      <c r="B160" s="287"/>
      <c r="C160" s="233"/>
      <c r="D160" s="236"/>
      <c r="E160" s="274"/>
      <c r="F160" s="234"/>
      <c r="G160" s="28" t="s">
        <v>27</v>
      </c>
      <c r="H160" s="167">
        <v>3600</v>
      </c>
      <c r="I160" s="167">
        <v>3600</v>
      </c>
      <c r="J160" s="154">
        <f>I160/H160*100</f>
        <v>100</v>
      </c>
      <c r="K160" s="239"/>
      <c r="L160" s="381"/>
      <c r="M160" s="277"/>
      <c r="N160" s="352"/>
    </row>
    <row r="161" spans="1:14" ht="51.6" customHeight="1" x14ac:dyDescent="0.25">
      <c r="A161" s="242"/>
      <c r="B161" s="287"/>
      <c r="C161" s="233"/>
      <c r="D161" s="236"/>
      <c r="E161" s="273" t="s">
        <v>18</v>
      </c>
      <c r="F161" s="273" t="s">
        <v>111</v>
      </c>
      <c r="G161" s="28" t="s">
        <v>28</v>
      </c>
      <c r="H161" s="167">
        <v>3489</v>
      </c>
      <c r="I161" s="167">
        <v>3489</v>
      </c>
      <c r="J161" s="154">
        <f t="shared" ref="J161:J171" si="14">I161/H161*100</f>
        <v>100</v>
      </c>
      <c r="K161" s="238">
        <f>(J161+J162)/2</f>
        <v>100</v>
      </c>
      <c r="L161" s="382" t="s">
        <v>73</v>
      </c>
      <c r="M161" s="277"/>
      <c r="N161" s="352"/>
    </row>
    <row r="162" spans="1:14" ht="37.9" customHeight="1" x14ac:dyDescent="0.25">
      <c r="A162" s="242"/>
      <c r="B162" s="287"/>
      <c r="C162" s="233"/>
      <c r="D162" s="236"/>
      <c r="E162" s="274"/>
      <c r="F162" s="274"/>
      <c r="G162" s="28" t="s">
        <v>27</v>
      </c>
      <c r="H162" s="167">
        <v>9000</v>
      </c>
      <c r="I162" s="167">
        <v>9000</v>
      </c>
      <c r="J162" s="154">
        <f t="shared" si="14"/>
        <v>100</v>
      </c>
      <c r="K162" s="239"/>
      <c r="L162" s="381"/>
      <c r="M162" s="277"/>
      <c r="N162" s="352"/>
    </row>
    <row r="163" spans="1:14" ht="105" x14ac:dyDescent="0.25">
      <c r="A163" s="342"/>
      <c r="B163" s="343"/>
      <c r="C163" s="236"/>
      <c r="D163" s="236"/>
      <c r="E163" s="60" t="s">
        <v>18</v>
      </c>
      <c r="F163" s="60" t="s">
        <v>63</v>
      </c>
      <c r="G163" s="28" t="s">
        <v>27</v>
      </c>
      <c r="H163" s="167">
        <v>140</v>
      </c>
      <c r="I163" s="167">
        <v>140</v>
      </c>
      <c r="J163" s="154">
        <f t="shared" si="14"/>
        <v>100</v>
      </c>
      <c r="K163" s="83">
        <f>J163</f>
        <v>100</v>
      </c>
      <c r="L163" s="112" t="s">
        <v>73</v>
      </c>
      <c r="M163" s="277"/>
      <c r="N163" s="352"/>
    </row>
    <row r="164" spans="1:14" ht="58.15" customHeight="1" x14ac:dyDescent="0.25">
      <c r="A164" s="242"/>
      <c r="B164" s="287"/>
      <c r="C164" s="233"/>
      <c r="D164" s="236"/>
      <c r="E164" s="273" t="s">
        <v>18</v>
      </c>
      <c r="F164" s="273" t="s">
        <v>96</v>
      </c>
      <c r="G164" s="28" t="s">
        <v>28</v>
      </c>
      <c r="H164" s="167">
        <v>4300</v>
      </c>
      <c r="I164" s="167">
        <v>4300</v>
      </c>
      <c r="J164" s="154">
        <f t="shared" si="14"/>
        <v>100</v>
      </c>
      <c r="K164" s="238">
        <f>(J164+J165)/2</f>
        <v>100</v>
      </c>
      <c r="L164" s="282" t="s">
        <v>73</v>
      </c>
      <c r="M164" s="277"/>
      <c r="N164" s="352"/>
    </row>
    <row r="165" spans="1:14" ht="53.25" customHeight="1" x14ac:dyDescent="0.25">
      <c r="A165" s="242"/>
      <c r="B165" s="287"/>
      <c r="C165" s="233"/>
      <c r="D165" s="236"/>
      <c r="E165" s="274"/>
      <c r="F165" s="274"/>
      <c r="G165" s="28" t="s">
        <v>27</v>
      </c>
      <c r="H165" s="167">
        <v>5200</v>
      </c>
      <c r="I165" s="167">
        <v>5200</v>
      </c>
      <c r="J165" s="154">
        <f t="shared" si="14"/>
        <v>100</v>
      </c>
      <c r="K165" s="239"/>
      <c r="L165" s="283"/>
      <c r="M165" s="277"/>
      <c r="N165" s="352"/>
    </row>
    <row r="166" spans="1:14" ht="45" x14ac:dyDescent="0.25">
      <c r="A166" s="242"/>
      <c r="B166" s="287"/>
      <c r="C166" s="233"/>
      <c r="D166" s="236"/>
      <c r="E166" s="60" t="s">
        <v>18</v>
      </c>
      <c r="F166" s="60" t="s">
        <v>112</v>
      </c>
      <c r="G166" s="28" t="s">
        <v>27</v>
      </c>
      <c r="H166" s="167">
        <v>5300</v>
      </c>
      <c r="I166" s="167">
        <v>5300</v>
      </c>
      <c r="J166" s="154">
        <f>I166/H166*100</f>
        <v>100</v>
      </c>
      <c r="K166" s="83">
        <f>J166</f>
        <v>100</v>
      </c>
      <c r="L166" s="132" t="s">
        <v>73</v>
      </c>
      <c r="M166" s="277"/>
      <c r="N166" s="352"/>
    </row>
    <row r="167" spans="1:14" ht="30" customHeight="1" x14ac:dyDescent="0.25">
      <c r="A167" s="342"/>
      <c r="B167" s="343"/>
      <c r="C167" s="233"/>
      <c r="D167" s="236"/>
      <c r="E167" s="60" t="s">
        <v>18</v>
      </c>
      <c r="F167" s="107" t="s">
        <v>113</v>
      </c>
      <c r="G167" s="28" t="s">
        <v>27</v>
      </c>
      <c r="H167" s="167">
        <v>1473</v>
      </c>
      <c r="I167" s="167">
        <v>1473</v>
      </c>
      <c r="J167" s="154">
        <f t="shared" si="14"/>
        <v>100</v>
      </c>
      <c r="K167" s="83">
        <f>J167</f>
        <v>100</v>
      </c>
      <c r="L167" s="113" t="s">
        <v>73</v>
      </c>
      <c r="M167" s="277"/>
      <c r="N167" s="352"/>
    </row>
    <row r="168" spans="1:14" ht="18.75" customHeight="1" x14ac:dyDescent="0.25">
      <c r="A168" s="242"/>
      <c r="B168" s="287"/>
      <c r="C168" s="233"/>
      <c r="D168" s="236"/>
      <c r="E168" s="232" t="s">
        <v>18</v>
      </c>
      <c r="F168" s="232" t="s">
        <v>44</v>
      </c>
      <c r="G168" s="28" t="s">
        <v>28</v>
      </c>
      <c r="H168" s="167">
        <v>1167</v>
      </c>
      <c r="I168" s="167">
        <v>1167</v>
      </c>
      <c r="J168" s="154">
        <f>I168/H168*100</f>
        <v>100</v>
      </c>
      <c r="K168" s="238">
        <f>(J168+J169)/2</f>
        <v>100</v>
      </c>
      <c r="L168" s="228" t="s">
        <v>73</v>
      </c>
      <c r="M168" s="277"/>
      <c r="N168" s="352"/>
    </row>
    <row r="169" spans="1:14" ht="18" customHeight="1" x14ac:dyDescent="0.25">
      <c r="A169" s="242"/>
      <c r="B169" s="287"/>
      <c r="C169" s="234"/>
      <c r="D169" s="237"/>
      <c r="E169" s="234"/>
      <c r="F169" s="234"/>
      <c r="G169" s="28" t="s">
        <v>27</v>
      </c>
      <c r="H169" s="175">
        <v>1172</v>
      </c>
      <c r="I169" s="175">
        <v>1172</v>
      </c>
      <c r="J169" s="154">
        <f>I169/H169*100</f>
        <v>100</v>
      </c>
      <c r="K169" s="239"/>
      <c r="L169" s="240"/>
      <c r="M169" s="277"/>
      <c r="N169" s="352"/>
    </row>
    <row r="170" spans="1:14" ht="43.5" customHeight="1" x14ac:dyDescent="0.25">
      <c r="A170" s="242"/>
      <c r="B170" s="287"/>
      <c r="C170" s="232" t="s">
        <v>91</v>
      </c>
      <c r="D170" s="235" t="s">
        <v>13</v>
      </c>
      <c r="E170" s="60" t="s">
        <v>14</v>
      </c>
      <c r="F170" s="60" t="s">
        <v>15</v>
      </c>
      <c r="G170" s="28" t="s">
        <v>16</v>
      </c>
      <c r="H170" s="153">
        <v>75</v>
      </c>
      <c r="I170" s="153">
        <v>75</v>
      </c>
      <c r="J170" s="154">
        <f t="shared" si="14"/>
        <v>100</v>
      </c>
      <c r="K170" s="238">
        <f>(J170+J171)/2</f>
        <v>100</v>
      </c>
      <c r="L170" s="228" t="s">
        <v>73</v>
      </c>
      <c r="M170" s="277"/>
      <c r="N170" s="352"/>
    </row>
    <row r="171" spans="1:14" ht="34.9" customHeight="1" x14ac:dyDescent="0.25">
      <c r="A171" s="242"/>
      <c r="B171" s="287"/>
      <c r="C171" s="233"/>
      <c r="D171" s="236"/>
      <c r="E171" s="60" t="s">
        <v>14</v>
      </c>
      <c r="F171" s="60" t="s">
        <v>17</v>
      </c>
      <c r="G171" s="28" t="s">
        <v>16</v>
      </c>
      <c r="H171" s="153">
        <v>75</v>
      </c>
      <c r="I171" s="153">
        <v>75</v>
      </c>
      <c r="J171" s="154">
        <f t="shared" si="14"/>
        <v>100</v>
      </c>
      <c r="K171" s="239"/>
      <c r="L171" s="240"/>
      <c r="M171" s="277"/>
      <c r="N171" s="352"/>
    </row>
    <row r="172" spans="1:14" ht="48.6" customHeight="1" x14ac:dyDescent="0.25">
      <c r="A172" s="242"/>
      <c r="B172" s="287"/>
      <c r="C172" s="234"/>
      <c r="D172" s="237"/>
      <c r="E172" s="60" t="s">
        <v>18</v>
      </c>
      <c r="F172" s="60" t="s">
        <v>91</v>
      </c>
      <c r="G172" s="28" t="s">
        <v>27</v>
      </c>
      <c r="H172" s="167">
        <v>1850</v>
      </c>
      <c r="I172" s="167">
        <v>1850</v>
      </c>
      <c r="J172" s="154">
        <f>I172/H172*100</f>
        <v>100</v>
      </c>
      <c r="K172" s="83">
        <f>J172</f>
        <v>100</v>
      </c>
      <c r="L172" s="113" t="s">
        <v>73</v>
      </c>
      <c r="M172" s="277"/>
      <c r="N172" s="352"/>
    </row>
    <row r="173" spans="1:14" ht="53.25" customHeight="1" x14ac:dyDescent="0.25">
      <c r="A173" s="242"/>
      <c r="B173" s="287"/>
      <c r="C173" s="232" t="s">
        <v>45</v>
      </c>
      <c r="D173" s="235" t="s">
        <v>13</v>
      </c>
      <c r="E173" s="60" t="s">
        <v>14</v>
      </c>
      <c r="F173" s="60" t="s">
        <v>15</v>
      </c>
      <c r="G173" s="28" t="s">
        <v>16</v>
      </c>
      <c r="H173" s="153">
        <v>75</v>
      </c>
      <c r="I173" s="153">
        <v>75</v>
      </c>
      <c r="J173" s="154">
        <f>I173/H173*100</f>
        <v>100</v>
      </c>
      <c r="K173" s="238">
        <f>(J173+J174)/2</f>
        <v>100</v>
      </c>
      <c r="L173" s="278" t="s">
        <v>73</v>
      </c>
      <c r="M173" s="277"/>
      <c r="N173" s="352"/>
    </row>
    <row r="174" spans="1:14" ht="38.25" customHeight="1" x14ac:dyDescent="0.25">
      <c r="A174" s="242"/>
      <c r="B174" s="287"/>
      <c r="C174" s="233"/>
      <c r="D174" s="236"/>
      <c r="E174" s="60" t="s">
        <v>14</v>
      </c>
      <c r="F174" s="60" t="s">
        <v>17</v>
      </c>
      <c r="G174" s="28" t="s">
        <v>16</v>
      </c>
      <c r="H174" s="153">
        <v>75</v>
      </c>
      <c r="I174" s="153">
        <v>75</v>
      </c>
      <c r="J174" s="154">
        <v>100</v>
      </c>
      <c r="K174" s="239"/>
      <c r="L174" s="279"/>
      <c r="M174" s="277"/>
      <c r="N174" s="352"/>
    </row>
    <row r="175" spans="1:14" ht="105.75" customHeight="1" x14ac:dyDescent="0.25">
      <c r="A175" s="242"/>
      <c r="B175" s="287"/>
      <c r="C175" s="234"/>
      <c r="D175" s="237"/>
      <c r="E175" s="60" t="s">
        <v>18</v>
      </c>
      <c r="F175" s="60" t="s">
        <v>111</v>
      </c>
      <c r="G175" s="72" t="s">
        <v>46</v>
      </c>
      <c r="H175" s="176">
        <v>120</v>
      </c>
      <c r="I175" s="176">
        <v>120</v>
      </c>
      <c r="J175" s="154">
        <f t="shared" ref="J175:J184" si="15">I175/H175*100</f>
        <v>100</v>
      </c>
      <c r="K175" s="109">
        <f>J175</f>
        <v>100</v>
      </c>
      <c r="L175" s="110" t="s">
        <v>73</v>
      </c>
      <c r="M175" s="277"/>
      <c r="N175" s="352"/>
    </row>
    <row r="176" spans="1:14" ht="45" customHeight="1" x14ac:dyDescent="0.25">
      <c r="A176" s="242"/>
      <c r="B176" s="287"/>
      <c r="C176" s="232" t="s">
        <v>38</v>
      </c>
      <c r="D176" s="235" t="s">
        <v>13</v>
      </c>
      <c r="E176" s="60" t="s">
        <v>14</v>
      </c>
      <c r="F176" s="60" t="s">
        <v>15</v>
      </c>
      <c r="G176" s="28" t="s">
        <v>16</v>
      </c>
      <c r="H176" s="153">
        <v>75</v>
      </c>
      <c r="I176" s="153">
        <v>75</v>
      </c>
      <c r="J176" s="154">
        <f t="shared" si="15"/>
        <v>100</v>
      </c>
      <c r="K176" s="238">
        <f>(J176+J177)/2</f>
        <v>100</v>
      </c>
      <c r="L176" s="355" t="s">
        <v>73</v>
      </c>
      <c r="M176" s="277"/>
      <c r="N176" s="352"/>
    </row>
    <row r="177" spans="1:14" ht="30" customHeight="1" x14ac:dyDescent="0.25">
      <c r="A177" s="242"/>
      <c r="B177" s="287"/>
      <c r="C177" s="233"/>
      <c r="D177" s="236"/>
      <c r="E177" s="60" t="s">
        <v>14</v>
      </c>
      <c r="F177" s="60" t="s">
        <v>17</v>
      </c>
      <c r="G177" s="28" t="s">
        <v>16</v>
      </c>
      <c r="H177" s="153">
        <v>75</v>
      </c>
      <c r="I177" s="153">
        <v>75</v>
      </c>
      <c r="J177" s="154">
        <f t="shared" si="15"/>
        <v>100</v>
      </c>
      <c r="K177" s="239"/>
      <c r="L177" s="283"/>
      <c r="M177" s="277"/>
      <c r="N177" s="352"/>
    </row>
    <row r="178" spans="1:14" ht="66.599999999999994" customHeight="1" x14ac:dyDescent="0.25">
      <c r="A178" s="242"/>
      <c r="B178" s="287"/>
      <c r="C178" s="234"/>
      <c r="D178" s="237"/>
      <c r="E178" s="60" t="s">
        <v>18</v>
      </c>
      <c r="F178" s="60" t="s">
        <v>38</v>
      </c>
      <c r="G178" s="72" t="s">
        <v>21</v>
      </c>
      <c r="H178" s="167">
        <v>860</v>
      </c>
      <c r="I178" s="167">
        <v>860</v>
      </c>
      <c r="J178" s="154">
        <f t="shared" si="15"/>
        <v>100</v>
      </c>
      <c r="K178" s="83">
        <f>J178</f>
        <v>100</v>
      </c>
      <c r="L178" s="113" t="s">
        <v>73</v>
      </c>
      <c r="M178" s="277"/>
      <c r="N178" s="352"/>
    </row>
    <row r="179" spans="1:14" ht="45" customHeight="1" x14ac:dyDescent="0.25">
      <c r="A179" s="242"/>
      <c r="B179" s="287"/>
      <c r="C179" s="232" t="s">
        <v>125</v>
      </c>
      <c r="D179" s="235" t="s">
        <v>13</v>
      </c>
      <c r="E179" s="60" t="s">
        <v>14</v>
      </c>
      <c r="F179" s="60" t="s">
        <v>15</v>
      </c>
      <c r="G179" s="28" t="s">
        <v>16</v>
      </c>
      <c r="H179" s="153">
        <v>75</v>
      </c>
      <c r="I179" s="153">
        <v>75</v>
      </c>
      <c r="J179" s="154">
        <f t="shared" si="15"/>
        <v>100</v>
      </c>
      <c r="K179" s="238">
        <f>(J179+J180)/2</f>
        <v>100</v>
      </c>
      <c r="L179" s="282" t="s">
        <v>73</v>
      </c>
      <c r="M179" s="277"/>
      <c r="N179" s="352"/>
    </row>
    <row r="180" spans="1:14" ht="30" customHeight="1" x14ac:dyDescent="0.25">
      <c r="A180" s="242"/>
      <c r="B180" s="287"/>
      <c r="C180" s="233"/>
      <c r="D180" s="236"/>
      <c r="E180" s="60" t="s">
        <v>14</v>
      </c>
      <c r="F180" s="60" t="s">
        <v>17</v>
      </c>
      <c r="G180" s="28" t="s">
        <v>16</v>
      </c>
      <c r="H180" s="153">
        <v>75</v>
      </c>
      <c r="I180" s="153">
        <v>75</v>
      </c>
      <c r="J180" s="154">
        <f t="shared" si="15"/>
        <v>100</v>
      </c>
      <c r="K180" s="239"/>
      <c r="L180" s="355"/>
      <c r="M180" s="277"/>
      <c r="N180" s="352"/>
    </row>
    <row r="181" spans="1:14" ht="25.15" customHeight="1" x14ac:dyDescent="0.25">
      <c r="A181" s="242"/>
      <c r="B181" s="287"/>
      <c r="C181" s="233"/>
      <c r="D181" s="236"/>
      <c r="E181" s="60" t="s">
        <v>18</v>
      </c>
      <c r="F181" s="64" t="s">
        <v>47</v>
      </c>
      <c r="G181" s="28" t="s">
        <v>40</v>
      </c>
      <c r="H181" s="167">
        <v>2000</v>
      </c>
      <c r="I181" s="167">
        <v>2000</v>
      </c>
      <c r="J181" s="154">
        <f t="shared" si="15"/>
        <v>100</v>
      </c>
      <c r="K181" s="98">
        <f>J181</f>
        <v>100</v>
      </c>
      <c r="L181" s="116" t="s">
        <v>73</v>
      </c>
      <c r="M181" s="277"/>
      <c r="N181" s="352"/>
    </row>
    <row r="182" spans="1:14" ht="44.45" customHeight="1" x14ac:dyDescent="0.25">
      <c r="A182" s="242"/>
      <c r="B182" s="287"/>
      <c r="C182" s="232" t="s">
        <v>19</v>
      </c>
      <c r="D182" s="235" t="s">
        <v>13</v>
      </c>
      <c r="E182" s="60" t="s">
        <v>14</v>
      </c>
      <c r="F182" s="60" t="s">
        <v>15</v>
      </c>
      <c r="G182" s="28" t="s">
        <v>16</v>
      </c>
      <c r="H182" s="153">
        <v>75</v>
      </c>
      <c r="I182" s="153">
        <v>75</v>
      </c>
      <c r="J182" s="154">
        <f t="shared" si="15"/>
        <v>100</v>
      </c>
      <c r="K182" s="238">
        <f>(J182+J183)/2</f>
        <v>100</v>
      </c>
      <c r="L182" s="230" t="s">
        <v>73</v>
      </c>
      <c r="M182" s="277"/>
      <c r="N182" s="352"/>
    </row>
    <row r="183" spans="1:14" ht="29.45" customHeight="1" x14ac:dyDescent="0.25">
      <c r="A183" s="242"/>
      <c r="B183" s="287"/>
      <c r="C183" s="233"/>
      <c r="D183" s="236"/>
      <c r="E183" s="60" t="s">
        <v>14</v>
      </c>
      <c r="F183" s="60" t="s">
        <v>17</v>
      </c>
      <c r="G183" s="28" t="s">
        <v>16</v>
      </c>
      <c r="H183" s="153">
        <v>75</v>
      </c>
      <c r="I183" s="153">
        <v>75</v>
      </c>
      <c r="J183" s="154">
        <f t="shared" si="15"/>
        <v>100</v>
      </c>
      <c r="K183" s="239"/>
      <c r="L183" s="230"/>
      <c r="M183" s="277"/>
      <c r="N183" s="352"/>
    </row>
    <row r="184" spans="1:14" ht="27" customHeight="1" x14ac:dyDescent="0.25">
      <c r="A184" s="242"/>
      <c r="B184" s="287"/>
      <c r="C184" s="234"/>
      <c r="D184" s="237"/>
      <c r="E184" s="60" t="s">
        <v>18</v>
      </c>
      <c r="F184" s="60" t="s">
        <v>20</v>
      </c>
      <c r="G184" s="72" t="s">
        <v>21</v>
      </c>
      <c r="H184" s="167">
        <v>125</v>
      </c>
      <c r="I184" s="167">
        <v>125</v>
      </c>
      <c r="J184" s="154">
        <f t="shared" si="15"/>
        <v>100</v>
      </c>
      <c r="K184" s="83">
        <f>J184</f>
        <v>100</v>
      </c>
      <c r="L184" s="240"/>
      <c r="M184" s="277"/>
      <c r="N184" s="352"/>
    </row>
    <row r="185" spans="1:14" ht="30" customHeight="1" x14ac:dyDescent="0.25">
      <c r="A185" s="242"/>
      <c r="B185" s="287"/>
      <c r="C185" s="284" t="s">
        <v>42</v>
      </c>
      <c r="D185" s="284"/>
      <c r="E185" s="81" t="s">
        <v>14</v>
      </c>
      <c r="F185" s="32"/>
      <c r="G185" s="33"/>
      <c r="H185" s="164"/>
      <c r="I185" s="164"/>
      <c r="J185" s="165"/>
      <c r="K185" s="83">
        <f>(K157+K170+K173+K176+K179+K182)/6</f>
        <v>100</v>
      </c>
      <c r="L185" s="91"/>
      <c r="M185" s="277"/>
      <c r="N185" s="352"/>
    </row>
    <row r="186" spans="1:14" ht="30" customHeight="1" x14ac:dyDescent="0.25">
      <c r="A186" s="243"/>
      <c r="B186" s="288"/>
      <c r="C186" s="328"/>
      <c r="D186" s="328"/>
      <c r="E186" s="81" t="s">
        <v>18</v>
      </c>
      <c r="F186" s="32"/>
      <c r="G186" s="33"/>
      <c r="H186" s="164"/>
      <c r="I186" s="164"/>
      <c r="J186" s="166">
        <f>(J159+J160+J161+J162+J163+J164+J165+J166+J167+J168+J169+J172+J175+J178+J181+J184)/16</f>
        <v>100</v>
      </c>
      <c r="K186" s="83"/>
      <c r="L186" s="91"/>
      <c r="M186" s="277"/>
      <c r="N186" s="353"/>
    </row>
    <row r="187" spans="1:14" ht="45" x14ac:dyDescent="0.25">
      <c r="A187" s="241">
        <v>10</v>
      </c>
      <c r="B187" s="309" t="s">
        <v>117</v>
      </c>
      <c r="C187" s="301" t="s">
        <v>102</v>
      </c>
      <c r="D187" s="313" t="s">
        <v>13</v>
      </c>
      <c r="E187" s="20" t="s">
        <v>14</v>
      </c>
      <c r="F187" s="60" t="s">
        <v>15</v>
      </c>
      <c r="G187" s="28" t="s">
        <v>16</v>
      </c>
      <c r="H187" s="153">
        <v>75</v>
      </c>
      <c r="I187" s="153">
        <v>75</v>
      </c>
      <c r="J187" s="154">
        <f>I187/H187*100</f>
        <v>100</v>
      </c>
      <c r="K187" s="238">
        <f>(J187+J188)/2</f>
        <v>100</v>
      </c>
      <c r="L187" s="228" t="s">
        <v>73</v>
      </c>
      <c r="M187" s="277"/>
      <c r="N187" s="346">
        <f>(SUM(J187:J204)/18)</f>
        <v>104.0504054604865</v>
      </c>
    </row>
    <row r="188" spans="1:14" ht="30" x14ac:dyDescent="0.25">
      <c r="A188" s="242"/>
      <c r="B188" s="310"/>
      <c r="C188" s="302"/>
      <c r="D188" s="314"/>
      <c r="E188" s="20" t="s">
        <v>14</v>
      </c>
      <c r="F188" s="60" t="s">
        <v>17</v>
      </c>
      <c r="G188" s="28" t="s">
        <v>16</v>
      </c>
      <c r="H188" s="153">
        <v>75</v>
      </c>
      <c r="I188" s="153">
        <v>75</v>
      </c>
      <c r="J188" s="154">
        <v>100</v>
      </c>
      <c r="K188" s="239"/>
      <c r="L188" s="230"/>
      <c r="M188" s="277"/>
      <c r="N188" s="347"/>
    </row>
    <row r="189" spans="1:14" ht="72.75" customHeight="1" x14ac:dyDescent="0.25">
      <c r="A189" s="242"/>
      <c r="B189" s="310"/>
      <c r="C189" s="302"/>
      <c r="D189" s="314"/>
      <c r="E189" s="337" t="s">
        <v>18</v>
      </c>
      <c r="F189" s="273" t="s">
        <v>103</v>
      </c>
      <c r="G189" s="28" t="s">
        <v>28</v>
      </c>
      <c r="H189" s="153">
        <v>398</v>
      </c>
      <c r="I189" s="153">
        <v>419</v>
      </c>
      <c r="J189" s="154">
        <f>I189/H189*100</f>
        <v>105.27638190954774</v>
      </c>
      <c r="K189" s="275">
        <f>(J189+J190)/2</f>
        <v>103.72910004568296</v>
      </c>
      <c r="L189" s="226" t="s">
        <v>73</v>
      </c>
      <c r="M189" s="277"/>
      <c r="N189" s="347"/>
    </row>
    <row r="190" spans="1:14" ht="62.25" customHeight="1" x14ac:dyDescent="0.25">
      <c r="A190" s="242"/>
      <c r="B190" s="310"/>
      <c r="C190" s="302"/>
      <c r="D190" s="314"/>
      <c r="E190" s="338"/>
      <c r="F190" s="274"/>
      <c r="G190" s="28" t="s">
        <v>27</v>
      </c>
      <c r="H190" s="154">
        <v>1100</v>
      </c>
      <c r="I190" s="154">
        <v>1124</v>
      </c>
      <c r="J190" s="154">
        <f>I190/H190*100</f>
        <v>102.18181818181817</v>
      </c>
      <c r="K190" s="276"/>
      <c r="L190" s="227"/>
      <c r="M190" s="277"/>
      <c r="N190" s="347"/>
    </row>
    <row r="191" spans="1:14" ht="39.6" customHeight="1" x14ac:dyDescent="0.25">
      <c r="A191" s="242"/>
      <c r="B191" s="310"/>
      <c r="C191" s="302"/>
      <c r="D191" s="314"/>
      <c r="E191" s="337" t="s">
        <v>18</v>
      </c>
      <c r="F191" s="273" t="s">
        <v>111</v>
      </c>
      <c r="G191" s="28" t="s">
        <v>28</v>
      </c>
      <c r="H191" s="154">
        <v>4700</v>
      </c>
      <c r="I191" s="154">
        <v>4700</v>
      </c>
      <c r="J191" s="154">
        <f t="shared" ref="J191:J200" si="16">I191/H191*100</f>
        <v>100</v>
      </c>
      <c r="K191" s="275">
        <f>(J191+J192)/2</f>
        <v>101.19202898550725</v>
      </c>
      <c r="L191" s="226" t="s">
        <v>73</v>
      </c>
      <c r="M191" s="277"/>
      <c r="N191" s="347"/>
    </row>
    <row r="192" spans="1:14" ht="69.75" customHeight="1" x14ac:dyDescent="0.25">
      <c r="A192" s="242"/>
      <c r="B192" s="310"/>
      <c r="C192" s="302"/>
      <c r="D192" s="314"/>
      <c r="E192" s="338"/>
      <c r="F192" s="274"/>
      <c r="G192" s="28" t="s">
        <v>27</v>
      </c>
      <c r="H192" s="154">
        <v>13800</v>
      </c>
      <c r="I192" s="154">
        <v>14129</v>
      </c>
      <c r="J192" s="154">
        <f t="shared" si="16"/>
        <v>102.38405797101449</v>
      </c>
      <c r="K192" s="276"/>
      <c r="L192" s="227"/>
      <c r="M192" s="277"/>
      <c r="N192" s="347"/>
    </row>
    <row r="193" spans="1:14" ht="53.45" customHeight="1" x14ac:dyDescent="0.25">
      <c r="A193" s="242"/>
      <c r="B193" s="310"/>
      <c r="C193" s="302"/>
      <c r="D193" s="314"/>
      <c r="E193" s="337" t="s">
        <v>18</v>
      </c>
      <c r="F193" s="273" t="s">
        <v>96</v>
      </c>
      <c r="G193" s="28" t="s">
        <v>28</v>
      </c>
      <c r="H193" s="154">
        <v>4985</v>
      </c>
      <c r="I193" s="154">
        <v>5632</v>
      </c>
      <c r="J193" s="154">
        <f t="shared" si="16"/>
        <v>112.97893681043129</v>
      </c>
      <c r="K193" s="275">
        <f>(J193+J194)/2</f>
        <v>109.06358380209164</v>
      </c>
      <c r="L193" s="226" t="s">
        <v>73</v>
      </c>
      <c r="M193" s="277"/>
      <c r="N193" s="347"/>
    </row>
    <row r="194" spans="1:14" ht="54.6" customHeight="1" x14ac:dyDescent="0.25">
      <c r="A194" s="242"/>
      <c r="B194" s="310"/>
      <c r="C194" s="302"/>
      <c r="D194" s="314"/>
      <c r="E194" s="338"/>
      <c r="F194" s="274"/>
      <c r="G194" s="28" t="s">
        <v>27</v>
      </c>
      <c r="H194" s="154">
        <v>6274</v>
      </c>
      <c r="I194" s="154">
        <v>6597</v>
      </c>
      <c r="J194" s="154">
        <f t="shared" si="16"/>
        <v>105.14823079375199</v>
      </c>
      <c r="K194" s="276"/>
      <c r="L194" s="227"/>
      <c r="M194" s="277"/>
      <c r="N194" s="347"/>
    </row>
    <row r="195" spans="1:14" ht="54.75" customHeight="1" x14ac:dyDescent="0.25">
      <c r="A195" s="242"/>
      <c r="B195" s="310"/>
      <c r="C195" s="302"/>
      <c r="D195" s="314"/>
      <c r="E195" s="20" t="s">
        <v>18</v>
      </c>
      <c r="F195" s="60" t="s">
        <v>112</v>
      </c>
      <c r="G195" s="28" t="s">
        <v>27</v>
      </c>
      <c r="H195" s="154">
        <v>1043</v>
      </c>
      <c r="I195" s="154">
        <v>1044</v>
      </c>
      <c r="J195" s="154">
        <f>I195/H195*100</f>
        <v>100.09587727708534</v>
      </c>
      <c r="K195" s="82">
        <f>J195</f>
        <v>100.09587727708534</v>
      </c>
      <c r="L195" s="133" t="s">
        <v>73</v>
      </c>
      <c r="M195" s="277"/>
      <c r="N195" s="347"/>
    </row>
    <row r="196" spans="1:14" ht="31.5" customHeight="1" x14ac:dyDescent="0.25">
      <c r="A196" s="242"/>
      <c r="B196" s="310"/>
      <c r="C196" s="302"/>
      <c r="D196" s="314"/>
      <c r="E196" s="20" t="s">
        <v>18</v>
      </c>
      <c r="F196" s="107" t="s">
        <v>43</v>
      </c>
      <c r="G196" s="28" t="s">
        <v>27</v>
      </c>
      <c r="H196" s="154">
        <v>2993</v>
      </c>
      <c r="I196" s="154">
        <v>3085</v>
      </c>
      <c r="J196" s="154">
        <f t="shared" si="16"/>
        <v>103.07383895756766</v>
      </c>
      <c r="K196" s="82">
        <f>J196</f>
        <v>103.07383895756766</v>
      </c>
      <c r="L196" s="117" t="s">
        <v>73</v>
      </c>
      <c r="M196" s="277"/>
      <c r="N196" s="347"/>
    </row>
    <row r="197" spans="1:14" ht="19.149999999999999" customHeight="1" x14ac:dyDescent="0.25">
      <c r="A197" s="242"/>
      <c r="B197" s="310"/>
      <c r="C197" s="302"/>
      <c r="D197" s="314"/>
      <c r="E197" s="394" t="s">
        <v>18</v>
      </c>
      <c r="F197" s="232" t="s">
        <v>44</v>
      </c>
      <c r="G197" s="28" t="s">
        <v>28</v>
      </c>
      <c r="H197" s="154">
        <v>1585</v>
      </c>
      <c r="I197" s="154">
        <v>1874</v>
      </c>
      <c r="J197" s="154">
        <f t="shared" si="16"/>
        <v>118.23343848580441</v>
      </c>
      <c r="K197" s="238">
        <f>(J197+J198)/2</f>
        <v>114.46023069328388</v>
      </c>
      <c r="L197" s="463" t="s">
        <v>73</v>
      </c>
      <c r="M197" s="277"/>
      <c r="N197" s="347"/>
    </row>
    <row r="198" spans="1:14" ht="18.600000000000001" customHeight="1" x14ac:dyDescent="0.25">
      <c r="A198" s="242"/>
      <c r="B198" s="310"/>
      <c r="C198" s="302"/>
      <c r="D198" s="314"/>
      <c r="E198" s="409"/>
      <c r="F198" s="345"/>
      <c r="G198" s="36" t="s">
        <v>27</v>
      </c>
      <c r="H198" s="156">
        <v>3275</v>
      </c>
      <c r="I198" s="156">
        <v>3625</v>
      </c>
      <c r="J198" s="156">
        <f t="shared" si="16"/>
        <v>110.68702290076335</v>
      </c>
      <c r="K198" s="460"/>
      <c r="L198" s="379"/>
      <c r="M198" s="277"/>
      <c r="N198" s="347"/>
    </row>
    <row r="199" spans="1:14" ht="45" customHeight="1" x14ac:dyDescent="0.25">
      <c r="A199" s="242"/>
      <c r="B199" s="310"/>
      <c r="C199" s="301" t="s">
        <v>91</v>
      </c>
      <c r="D199" s="313" t="s">
        <v>13</v>
      </c>
      <c r="E199" s="67" t="s">
        <v>14</v>
      </c>
      <c r="F199" s="67" t="s">
        <v>15</v>
      </c>
      <c r="G199" s="27" t="s">
        <v>16</v>
      </c>
      <c r="H199" s="151">
        <v>75</v>
      </c>
      <c r="I199" s="151">
        <v>75</v>
      </c>
      <c r="J199" s="152">
        <f t="shared" si="16"/>
        <v>100</v>
      </c>
      <c r="K199" s="303">
        <f>(J199+J200)/2</f>
        <v>100</v>
      </c>
      <c r="L199" s="378" t="s">
        <v>73</v>
      </c>
      <c r="M199" s="277"/>
      <c r="N199" s="347"/>
    </row>
    <row r="200" spans="1:14" ht="30" customHeight="1" x14ac:dyDescent="0.25">
      <c r="A200" s="242"/>
      <c r="B200" s="310"/>
      <c r="C200" s="302"/>
      <c r="D200" s="314"/>
      <c r="E200" s="67" t="s">
        <v>14</v>
      </c>
      <c r="F200" s="67" t="s">
        <v>17</v>
      </c>
      <c r="G200" s="27" t="s">
        <v>16</v>
      </c>
      <c r="H200" s="151">
        <v>75</v>
      </c>
      <c r="I200" s="151">
        <v>75</v>
      </c>
      <c r="J200" s="152">
        <f t="shared" si="16"/>
        <v>100</v>
      </c>
      <c r="K200" s="303"/>
      <c r="L200" s="462"/>
      <c r="M200" s="277"/>
      <c r="N200" s="347"/>
    </row>
    <row r="201" spans="1:14" ht="51" customHeight="1" x14ac:dyDescent="0.25">
      <c r="A201" s="242"/>
      <c r="B201" s="310"/>
      <c r="C201" s="302"/>
      <c r="D201" s="314"/>
      <c r="E201" s="67" t="s">
        <v>18</v>
      </c>
      <c r="F201" s="67" t="s">
        <v>91</v>
      </c>
      <c r="G201" s="27" t="s">
        <v>27</v>
      </c>
      <c r="H201" s="152">
        <v>2120</v>
      </c>
      <c r="I201" s="152">
        <v>2388</v>
      </c>
      <c r="J201" s="152">
        <f>I201/H201*100</f>
        <v>112.64150943396227</v>
      </c>
      <c r="K201" s="19">
        <f>J201</f>
        <v>112.64150943396227</v>
      </c>
      <c r="L201" s="116" t="s">
        <v>73</v>
      </c>
      <c r="M201" s="277"/>
      <c r="N201" s="347"/>
    </row>
    <row r="202" spans="1:14" ht="45" customHeight="1" x14ac:dyDescent="0.25">
      <c r="A202" s="242"/>
      <c r="B202" s="310"/>
      <c r="C202" s="301" t="s">
        <v>38</v>
      </c>
      <c r="D202" s="331" t="s">
        <v>13</v>
      </c>
      <c r="E202" s="62" t="s">
        <v>14</v>
      </c>
      <c r="F202" s="62" t="s">
        <v>15</v>
      </c>
      <c r="G202" s="31" t="s">
        <v>16</v>
      </c>
      <c r="H202" s="161">
        <v>75</v>
      </c>
      <c r="I202" s="161">
        <v>75</v>
      </c>
      <c r="J202" s="174">
        <f>I202/H202*100</f>
        <v>100</v>
      </c>
      <c r="K202" s="377">
        <f>(J202+J203)/2</f>
        <v>100</v>
      </c>
      <c r="L202" s="230" t="s">
        <v>73</v>
      </c>
      <c r="M202" s="277"/>
      <c r="N202" s="347"/>
    </row>
    <row r="203" spans="1:14" ht="30" customHeight="1" x14ac:dyDescent="0.25">
      <c r="A203" s="242"/>
      <c r="B203" s="310"/>
      <c r="C203" s="302"/>
      <c r="D203" s="332"/>
      <c r="E203" s="60" t="s">
        <v>14</v>
      </c>
      <c r="F203" s="60" t="s">
        <v>17</v>
      </c>
      <c r="G203" s="28" t="s">
        <v>16</v>
      </c>
      <c r="H203" s="153">
        <v>75</v>
      </c>
      <c r="I203" s="153">
        <v>75</v>
      </c>
      <c r="J203" s="174">
        <f>I203/H203*100</f>
        <v>100</v>
      </c>
      <c r="K203" s="239"/>
      <c r="L203" s="240"/>
      <c r="M203" s="277"/>
      <c r="N203" s="347"/>
    </row>
    <row r="204" spans="1:14" ht="67.150000000000006" customHeight="1" x14ac:dyDescent="0.25">
      <c r="A204" s="242"/>
      <c r="B204" s="310"/>
      <c r="C204" s="302"/>
      <c r="D204" s="333"/>
      <c r="E204" s="60" t="s">
        <v>18</v>
      </c>
      <c r="F204" s="60" t="s">
        <v>38</v>
      </c>
      <c r="G204" s="72" t="s">
        <v>21</v>
      </c>
      <c r="H204" s="154">
        <v>485</v>
      </c>
      <c r="I204" s="154">
        <v>486</v>
      </c>
      <c r="J204" s="154">
        <f>I204/H204*100</f>
        <v>100.20618556701031</v>
      </c>
      <c r="K204" s="83">
        <f>J204</f>
        <v>100.20618556701031</v>
      </c>
      <c r="L204" s="113" t="s">
        <v>73</v>
      </c>
      <c r="M204" s="277"/>
      <c r="N204" s="347"/>
    </row>
    <row r="205" spans="1:14" ht="30" customHeight="1" x14ac:dyDescent="0.25">
      <c r="A205" s="242"/>
      <c r="B205" s="287"/>
      <c r="C205" s="327" t="s">
        <v>42</v>
      </c>
      <c r="D205" s="284"/>
      <c r="E205" s="81" t="s">
        <v>14</v>
      </c>
      <c r="F205" s="32"/>
      <c r="G205" s="33"/>
      <c r="H205" s="165"/>
      <c r="I205" s="165"/>
      <c r="J205" s="165"/>
      <c r="K205" s="83">
        <f>(K187+K199+K202)/3</f>
        <v>100</v>
      </c>
      <c r="L205" s="91"/>
      <c r="M205" s="277"/>
      <c r="N205" s="347"/>
    </row>
    <row r="206" spans="1:14" ht="30" customHeight="1" x14ac:dyDescent="0.25">
      <c r="A206" s="243"/>
      <c r="B206" s="312"/>
      <c r="C206" s="285"/>
      <c r="D206" s="285"/>
      <c r="E206" s="81" t="s">
        <v>18</v>
      </c>
      <c r="F206" s="32"/>
      <c r="G206" s="33"/>
      <c r="H206" s="165"/>
      <c r="I206" s="165"/>
      <c r="J206" s="166">
        <f>(J189+J190+J191+J192+J193+J194+J195+J196+J197+J198+J201+J204)/12</f>
        <v>106.07560819072977</v>
      </c>
      <c r="K206" s="83"/>
      <c r="L206" s="91"/>
      <c r="M206" s="277"/>
      <c r="N206" s="348"/>
    </row>
    <row r="207" spans="1:14" ht="45" customHeight="1" x14ac:dyDescent="0.25">
      <c r="A207" s="339">
        <v>11</v>
      </c>
      <c r="B207" s="329" t="s">
        <v>118</v>
      </c>
      <c r="C207" s="394" t="s">
        <v>75</v>
      </c>
      <c r="D207" s="235" t="s">
        <v>13</v>
      </c>
      <c r="E207" s="60" t="s">
        <v>14</v>
      </c>
      <c r="F207" s="60" t="s">
        <v>15</v>
      </c>
      <c r="G207" s="28" t="s">
        <v>16</v>
      </c>
      <c r="H207" s="153">
        <v>75</v>
      </c>
      <c r="I207" s="153">
        <v>75</v>
      </c>
      <c r="J207" s="154">
        <f>I207/H207*100</f>
        <v>100</v>
      </c>
      <c r="K207" s="238">
        <f>(J207+J208)/2</f>
        <v>100</v>
      </c>
      <c r="L207" s="228" t="s">
        <v>73</v>
      </c>
      <c r="M207" s="277"/>
      <c r="N207" s="258">
        <f>(SUM(J207:J226)/20)</f>
        <v>102.65756411379149</v>
      </c>
    </row>
    <row r="208" spans="1:14" ht="33.6" customHeight="1" x14ac:dyDescent="0.25">
      <c r="A208" s="340"/>
      <c r="B208" s="330"/>
      <c r="C208" s="332"/>
      <c r="D208" s="236"/>
      <c r="E208" s="60" t="s">
        <v>14</v>
      </c>
      <c r="F208" s="60" t="s">
        <v>17</v>
      </c>
      <c r="G208" s="28" t="s">
        <v>16</v>
      </c>
      <c r="H208" s="153">
        <v>75</v>
      </c>
      <c r="I208" s="153">
        <v>75</v>
      </c>
      <c r="J208" s="154">
        <v>100</v>
      </c>
      <c r="K208" s="239"/>
      <c r="L208" s="240"/>
      <c r="M208" s="277"/>
      <c r="N208" s="259"/>
    </row>
    <row r="209" spans="1:14" ht="55.9" customHeight="1" x14ac:dyDescent="0.25">
      <c r="A209" s="340"/>
      <c r="B209" s="330"/>
      <c r="C209" s="332"/>
      <c r="D209" s="236"/>
      <c r="E209" s="293" t="s">
        <v>18</v>
      </c>
      <c r="F209" s="273" t="s">
        <v>103</v>
      </c>
      <c r="G209" s="28" t="s">
        <v>28</v>
      </c>
      <c r="H209" s="153">
        <v>69</v>
      </c>
      <c r="I209" s="153">
        <v>69</v>
      </c>
      <c r="J209" s="154">
        <f>I209/H209*100</f>
        <v>100</v>
      </c>
      <c r="K209" s="375">
        <f>(J209+J210)/2</f>
        <v>100</v>
      </c>
      <c r="L209" s="228" t="s">
        <v>73</v>
      </c>
      <c r="M209" s="277"/>
      <c r="N209" s="259"/>
    </row>
    <row r="210" spans="1:14" ht="69.599999999999994" customHeight="1" x14ac:dyDescent="0.25">
      <c r="A210" s="340"/>
      <c r="B210" s="330"/>
      <c r="C210" s="332"/>
      <c r="D210" s="236"/>
      <c r="E210" s="295"/>
      <c r="F210" s="274"/>
      <c r="G210" s="36" t="s">
        <v>27</v>
      </c>
      <c r="H210" s="153">
        <v>250</v>
      </c>
      <c r="I210" s="153">
        <v>250</v>
      </c>
      <c r="J210" s="154">
        <f>I210/H210*100</f>
        <v>100</v>
      </c>
      <c r="K210" s="376"/>
      <c r="L210" s="229"/>
      <c r="M210" s="277"/>
      <c r="N210" s="259"/>
    </row>
    <row r="211" spans="1:14" ht="22.15" customHeight="1" x14ac:dyDescent="0.25">
      <c r="A211" s="340"/>
      <c r="B211" s="330"/>
      <c r="C211" s="332"/>
      <c r="D211" s="236"/>
      <c r="E211" s="232" t="s">
        <v>18</v>
      </c>
      <c r="F211" s="232" t="s">
        <v>44</v>
      </c>
      <c r="G211" s="28" t="s">
        <v>28</v>
      </c>
      <c r="H211" s="154">
        <v>558</v>
      </c>
      <c r="I211" s="154">
        <v>558</v>
      </c>
      <c r="J211" s="154">
        <f>I211/H211*100</f>
        <v>100</v>
      </c>
      <c r="K211" s="238">
        <f>(J211+J212)/2</f>
        <v>100</v>
      </c>
      <c r="L211" s="230" t="s">
        <v>73</v>
      </c>
      <c r="M211" s="277"/>
      <c r="N211" s="259"/>
    </row>
    <row r="212" spans="1:14" ht="20.45" customHeight="1" x14ac:dyDescent="0.25">
      <c r="A212" s="340"/>
      <c r="B212" s="330"/>
      <c r="C212" s="332"/>
      <c r="D212" s="236"/>
      <c r="E212" s="345"/>
      <c r="F212" s="345"/>
      <c r="G212" s="36" t="s">
        <v>27</v>
      </c>
      <c r="H212" s="154">
        <v>1150</v>
      </c>
      <c r="I212" s="154">
        <v>1150</v>
      </c>
      <c r="J212" s="154">
        <f>I212/H212*100</f>
        <v>100</v>
      </c>
      <c r="K212" s="239"/>
      <c r="L212" s="229"/>
      <c r="M212" s="277"/>
      <c r="N212" s="259"/>
    </row>
    <row r="213" spans="1:14" ht="43.15" customHeight="1" x14ac:dyDescent="0.25">
      <c r="A213" s="340"/>
      <c r="B213" s="330"/>
      <c r="C213" s="332"/>
      <c r="D213" s="236"/>
      <c r="E213" s="273" t="s">
        <v>18</v>
      </c>
      <c r="F213" s="273" t="s">
        <v>111</v>
      </c>
      <c r="G213" s="28" t="s">
        <v>28</v>
      </c>
      <c r="H213" s="154">
        <v>1410</v>
      </c>
      <c r="I213" s="154">
        <v>1410</v>
      </c>
      <c r="J213" s="154">
        <f t="shared" ref="J213:J222" si="17">I213/H213*100</f>
        <v>100</v>
      </c>
      <c r="K213" s="238">
        <f>(J213+J214)/2</f>
        <v>100</v>
      </c>
      <c r="L213" s="231" t="s">
        <v>73</v>
      </c>
      <c r="M213" s="277"/>
      <c r="N213" s="259"/>
    </row>
    <row r="214" spans="1:14" ht="65.25" customHeight="1" x14ac:dyDescent="0.25">
      <c r="A214" s="340"/>
      <c r="B214" s="330"/>
      <c r="C214" s="332"/>
      <c r="D214" s="236"/>
      <c r="E214" s="274"/>
      <c r="F214" s="274"/>
      <c r="G214" s="28" t="s">
        <v>27</v>
      </c>
      <c r="H214" s="154">
        <v>4090</v>
      </c>
      <c r="I214" s="154">
        <v>4090</v>
      </c>
      <c r="J214" s="154">
        <f t="shared" si="17"/>
        <v>100</v>
      </c>
      <c r="K214" s="239"/>
      <c r="L214" s="229"/>
      <c r="M214" s="277"/>
      <c r="N214" s="259"/>
    </row>
    <row r="215" spans="1:14" ht="57.6" customHeight="1" x14ac:dyDescent="0.25">
      <c r="A215" s="340"/>
      <c r="B215" s="330"/>
      <c r="C215" s="332"/>
      <c r="D215" s="236"/>
      <c r="E215" s="273" t="s">
        <v>18</v>
      </c>
      <c r="F215" s="273" t="s">
        <v>96</v>
      </c>
      <c r="G215" s="28" t="s">
        <v>28</v>
      </c>
      <c r="H215" s="154">
        <v>925</v>
      </c>
      <c r="I215" s="154">
        <v>1130</v>
      </c>
      <c r="J215" s="154">
        <f t="shared" si="17"/>
        <v>122.16216216216216</v>
      </c>
      <c r="K215" s="238">
        <f>(J215+J216)/2</f>
        <v>122.37795608108107</v>
      </c>
      <c r="L215" s="231" t="s">
        <v>73</v>
      </c>
      <c r="M215" s="277"/>
      <c r="N215" s="259"/>
    </row>
    <row r="216" spans="1:14" ht="50.25" customHeight="1" x14ac:dyDescent="0.25">
      <c r="A216" s="340"/>
      <c r="B216" s="330"/>
      <c r="C216" s="333"/>
      <c r="D216" s="237"/>
      <c r="E216" s="274"/>
      <c r="F216" s="274"/>
      <c r="G216" s="28" t="s">
        <v>27</v>
      </c>
      <c r="H216" s="154">
        <v>3200</v>
      </c>
      <c r="I216" s="154">
        <v>3923</v>
      </c>
      <c r="J216" s="154">
        <f t="shared" si="17"/>
        <v>122.59374999999999</v>
      </c>
      <c r="K216" s="239"/>
      <c r="L216" s="229"/>
      <c r="M216" s="277"/>
      <c r="N216" s="259"/>
    </row>
    <row r="217" spans="1:14" ht="45" x14ac:dyDescent="0.25">
      <c r="A217" s="340"/>
      <c r="B217" s="330"/>
      <c r="C217" s="395"/>
      <c r="D217" s="406"/>
      <c r="E217" s="60" t="s">
        <v>18</v>
      </c>
      <c r="F217" s="60" t="s">
        <v>112</v>
      </c>
      <c r="G217" s="28" t="s">
        <v>27</v>
      </c>
      <c r="H217" s="154">
        <v>3607</v>
      </c>
      <c r="I217" s="154">
        <v>3899</v>
      </c>
      <c r="J217" s="154">
        <f>I217/H217*100</f>
        <v>108.09537011366788</v>
      </c>
      <c r="K217" s="86">
        <f>J217</f>
        <v>108.09537011366788</v>
      </c>
      <c r="L217" s="134" t="s">
        <v>73</v>
      </c>
      <c r="M217" s="277"/>
      <c r="N217" s="259"/>
    </row>
    <row r="218" spans="1:14" ht="48" customHeight="1" x14ac:dyDescent="0.25">
      <c r="A218" s="391"/>
      <c r="B218" s="401"/>
      <c r="C218" s="412" t="s">
        <v>119</v>
      </c>
      <c r="D218" s="438" t="s">
        <v>13</v>
      </c>
      <c r="E218" s="60" t="s">
        <v>14</v>
      </c>
      <c r="F218" s="60" t="s">
        <v>15</v>
      </c>
      <c r="G218" s="28" t="s">
        <v>16</v>
      </c>
      <c r="H218" s="154">
        <v>75</v>
      </c>
      <c r="I218" s="154">
        <v>75</v>
      </c>
      <c r="J218" s="154">
        <f>I218/H218*100</f>
        <v>100</v>
      </c>
      <c r="K218" s="375">
        <f>(J218+J219)/2</f>
        <v>100</v>
      </c>
      <c r="L218" s="231" t="s">
        <v>73</v>
      </c>
      <c r="M218" s="277"/>
      <c r="N218" s="259"/>
    </row>
    <row r="219" spans="1:14" ht="33.6" customHeight="1" x14ac:dyDescent="0.25">
      <c r="A219" s="391"/>
      <c r="B219" s="401"/>
      <c r="C219" s="413"/>
      <c r="D219" s="442"/>
      <c r="E219" s="60" t="s">
        <v>14</v>
      </c>
      <c r="F219" s="60" t="s">
        <v>17</v>
      </c>
      <c r="G219" s="28" t="s">
        <v>16</v>
      </c>
      <c r="H219" s="154">
        <v>75</v>
      </c>
      <c r="I219" s="154">
        <v>75</v>
      </c>
      <c r="J219" s="154">
        <f>I219/H219*100</f>
        <v>100</v>
      </c>
      <c r="K219" s="376"/>
      <c r="L219" s="229"/>
      <c r="M219" s="277"/>
      <c r="N219" s="259"/>
    </row>
    <row r="220" spans="1:14" ht="48.6" customHeight="1" x14ac:dyDescent="0.25">
      <c r="A220" s="391"/>
      <c r="B220" s="401"/>
      <c r="C220" s="414"/>
      <c r="D220" s="439"/>
      <c r="E220" s="60" t="s">
        <v>18</v>
      </c>
      <c r="F220" s="60" t="s">
        <v>120</v>
      </c>
      <c r="G220" s="28" t="s">
        <v>27</v>
      </c>
      <c r="H220" s="154">
        <v>4000</v>
      </c>
      <c r="I220" s="154">
        <v>4012</v>
      </c>
      <c r="J220" s="154">
        <f>I220/H220*100</f>
        <v>100.29999999999998</v>
      </c>
      <c r="K220" s="84">
        <f>J220</f>
        <v>100.29999999999998</v>
      </c>
      <c r="L220" s="128" t="s">
        <v>73</v>
      </c>
      <c r="M220" s="277"/>
      <c r="N220" s="259"/>
    </row>
    <row r="221" spans="1:14" ht="45" customHeight="1" x14ac:dyDescent="0.25">
      <c r="A221" s="340"/>
      <c r="B221" s="330"/>
      <c r="C221" s="394" t="s">
        <v>91</v>
      </c>
      <c r="D221" s="235" t="s">
        <v>13</v>
      </c>
      <c r="E221" s="60" t="s">
        <v>14</v>
      </c>
      <c r="F221" s="60" t="s">
        <v>15</v>
      </c>
      <c r="G221" s="28" t="s">
        <v>16</v>
      </c>
      <c r="H221" s="153">
        <v>75</v>
      </c>
      <c r="I221" s="153">
        <v>75</v>
      </c>
      <c r="J221" s="154">
        <f t="shared" si="17"/>
        <v>100</v>
      </c>
      <c r="K221" s="238">
        <f>(J221+J222)/2</f>
        <v>100</v>
      </c>
      <c r="L221" s="228" t="s">
        <v>73</v>
      </c>
      <c r="M221" s="277"/>
      <c r="N221" s="259"/>
    </row>
    <row r="222" spans="1:14" ht="30" customHeight="1" x14ac:dyDescent="0.25">
      <c r="A222" s="340"/>
      <c r="B222" s="330"/>
      <c r="C222" s="399"/>
      <c r="D222" s="236"/>
      <c r="E222" s="60" t="s">
        <v>14</v>
      </c>
      <c r="F222" s="60" t="s">
        <v>17</v>
      </c>
      <c r="G222" s="28" t="s">
        <v>16</v>
      </c>
      <c r="H222" s="153">
        <v>75</v>
      </c>
      <c r="I222" s="153">
        <v>75</v>
      </c>
      <c r="J222" s="154">
        <f t="shared" si="17"/>
        <v>100</v>
      </c>
      <c r="K222" s="239"/>
      <c r="L222" s="240"/>
      <c r="M222" s="277"/>
      <c r="N222" s="259"/>
    </row>
    <row r="223" spans="1:14" ht="53.45" customHeight="1" x14ac:dyDescent="0.25">
      <c r="A223" s="340"/>
      <c r="B223" s="330"/>
      <c r="C223" s="400"/>
      <c r="D223" s="237"/>
      <c r="E223" s="60" t="s">
        <v>18</v>
      </c>
      <c r="F223" s="60" t="s">
        <v>91</v>
      </c>
      <c r="G223" s="28" t="s">
        <v>27</v>
      </c>
      <c r="H223" s="154">
        <v>80</v>
      </c>
      <c r="I223" s="154">
        <v>80</v>
      </c>
      <c r="J223" s="154">
        <f>I223/H223*100</f>
        <v>100</v>
      </c>
      <c r="K223" s="83">
        <f>J223</f>
        <v>100</v>
      </c>
      <c r="L223" s="113" t="s">
        <v>73</v>
      </c>
      <c r="M223" s="277"/>
      <c r="N223" s="259"/>
    </row>
    <row r="224" spans="1:14" ht="45" x14ac:dyDescent="0.25">
      <c r="A224" s="340"/>
      <c r="B224" s="330"/>
      <c r="C224" s="403" t="s">
        <v>48</v>
      </c>
      <c r="D224" s="235" t="s">
        <v>13</v>
      </c>
      <c r="E224" s="60" t="s">
        <v>14</v>
      </c>
      <c r="F224" s="60" t="s">
        <v>15</v>
      </c>
      <c r="G224" s="28" t="s">
        <v>16</v>
      </c>
      <c r="H224" s="153">
        <v>75</v>
      </c>
      <c r="I224" s="153">
        <v>75</v>
      </c>
      <c r="J224" s="154">
        <f t="shared" ref="J224:J226" si="18">I224/H224*100</f>
        <v>100</v>
      </c>
      <c r="K224" s="238">
        <f>(J224+J225)/2</f>
        <v>100</v>
      </c>
      <c r="L224" s="228" t="s">
        <v>73</v>
      </c>
      <c r="M224" s="277"/>
      <c r="N224" s="259"/>
    </row>
    <row r="225" spans="1:14" ht="30" x14ac:dyDescent="0.25">
      <c r="A225" s="340"/>
      <c r="B225" s="330"/>
      <c r="C225" s="404"/>
      <c r="D225" s="236"/>
      <c r="E225" s="60" t="s">
        <v>14</v>
      </c>
      <c r="F225" s="60" t="s">
        <v>17</v>
      </c>
      <c r="G225" s="28" t="s">
        <v>16</v>
      </c>
      <c r="H225" s="153">
        <v>75</v>
      </c>
      <c r="I225" s="153">
        <v>75</v>
      </c>
      <c r="J225" s="154">
        <f t="shared" si="18"/>
        <v>100</v>
      </c>
      <c r="K225" s="239"/>
      <c r="L225" s="240"/>
      <c r="M225" s="277"/>
      <c r="N225" s="259"/>
    </row>
    <row r="226" spans="1:14" ht="42" customHeight="1" x14ac:dyDescent="0.25">
      <c r="A226" s="340"/>
      <c r="B226" s="330"/>
      <c r="C226" s="405"/>
      <c r="D226" s="237"/>
      <c r="E226" s="60" t="s">
        <v>18</v>
      </c>
      <c r="F226" s="107" t="s">
        <v>49</v>
      </c>
      <c r="G226" s="72" t="s">
        <v>46</v>
      </c>
      <c r="H226" s="154">
        <v>332</v>
      </c>
      <c r="I226" s="154">
        <v>332</v>
      </c>
      <c r="J226" s="154">
        <f t="shared" si="18"/>
        <v>100</v>
      </c>
      <c r="K226" s="83">
        <f>J226</f>
        <v>100</v>
      </c>
      <c r="L226" s="112" t="s">
        <v>73</v>
      </c>
      <c r="M226" s="277"/>
      <c r="N226" s="259"/>
    </row>
    <row r="227" spans="1:14" ht="30" customHeight="1" x14ac:dyDescent="0.25">
      <c r="A227" s="340"/>
      <c r="B227" s="330"/>
      <c r="C227" s="393" t="s">
        <v>42</v>
      </c>
      <c r="D227" s="284"/>
      <c r="E227" s="81" t="s">
        <v>14</v>
      </c>
      <c r="F227" s="32"/>
      <c r="G227" s="33"/>
      <c r="H227" s="164"/>
      <c r="I227" s="164"/>
      <c r="J227" s="165"/>
      <c r="K227" s="83">
        <f>(K207+K221+K224+K218)/4</f>
        <v>100</v>
      </c>
      <c r="L227" s="91"/>
      <c r="M227" s="277"/>
      <c r="N227" s="259"/>
    </row>
    <row r="228" spans="1:14" ht="30" customHeight="1" x14ac:dyDescent="0.25">
      <c r="A228" s="341"/>
      <c r="B228" s="330"/>
      <c r="C228" s="300"/>
      <c r="D228" s="285"/>
      <c r="E228" s="81" t="s">
        <v>18</v>
      </c>
      <c r="F228" s="32"/>
      <c r="G228" s="33"/>
      <c r="H228" s="164"/>
      <c r="I228" s="164"/>
      <c r="J228" s="166">
        <f>(J211+J212+J213+J214+J215+J216+J217+J220+J223+J226+J209+J210)/12</f>
        <v>104.42927352298584</v>
      </c>
      <c r="K228" s="83"/>
      <c r="L228" s="91"/>
      <c r="M228" s="277"/>
      <c r="N228" s="354"/>
    </row>
    <row r="229" spans="1:14" ht="45" customHeight="1" x14ac:dyDescent="0.25">
      <c r="A229" s="241">
        <v>12</v>
      </c>
      <c r="B229" s="296" t="s">
        <v>121</v>
      </c>
      <c r="C229" s="293" t="s">
        <v>75</v>
      </c>
      <c r="D229" s="290" t="s">
        <v>13</v>
      </c>
      <c r="E229" s="60" t="s">
        <v>14</v>
      </c>
      <c r="F229" s="60" t="s">
        <v>15</v>
      </c>
      <c r="G229" s="28" t="s">
        <v>16</v>
      </c>
      <c r="H229" s="153">
        <v>75</v>
      </c>
      <c r="I229" s="153">
        <v>75</v>
      </c>
      <c r="J229" s="154">
        <f t="shared" ref="J229:J234" si="19">I229/H229*100</f>
        <v>100</v>
      </c>
      <c r="K229" s="238">
        <f>(J229+J230)/2</f>
        <v>100</v>
      </c>
      <c r="L229" s="228" t="s">
        <v>73</v>
      </c>
      <c r="M229" s="277"/>
      <c r="N229" s="258">
        <f>(SUM(J229:J247)/19)</f>
        <v>102.65360542481289</v>
      </c>
    </row>
    <row r="230" spans="1:14" ht="30" customHeight="1" x14ac:dyDescent="0.25">
      <c r="A230" s="242"/>
      <c r="B230" s="287"/>
      <c r="C230" s="294"/>
      <c r="D230" s="291"/>
      <c r="E230" s="60" t="s">
        <v>14</v>
      </c>
      <c r="F230" s="60" t="s">
        <v>17</v>
      </c>
      <c r="G230" s="28" t="s">
        <v>16</v>
      </c>
      <c r="H230" s="153">
        <v>75</v>
      </c>
      <c r="I230" s="153">
        <v>75</v>
      </c>
      <c r="J230" s="154">
        <f t="shared" si="19"/>
        <v>100</v>
      </c>
      <c r="K230" s="239"/>
      <c r="L230" s="240"/>
      <c r="M230" s="277"/>
      <c r="N230" s="259"/>
    </row>
    <row r="231" spans="1:14" ht="68.25" customHeight="1" x14ac:dyDescent="0.25">
      <c r="A231" s="242"/>
      <c r="B231" s="287"/>
      <c r="C231" s="294"/>
      <c r="D231" s="291"/>
      <c r="E231" s="273" t="s">
        <v>18</v>
      </c>
      <c r="F231" s="273" t="s">
        <v>103</v>
      </c>
      <c r="G231" s="28" t="s">
        <v>28</v>
      </c>
      <c r="H231" s="154">
        <v>683</v>
      </c>
      <c r="I231" s="154">
        <v>683</v>
      </c>
      <c r="J231" s="154">
        <f t="shared" si="19"/>
        <v>100</v>
      </c>
      <c r="K231" s="238">
        <f>(J231+J232)/2</f>
        <v>100</v>
      </c>
      <c r="L231" s="382" t="s">
        <v>73</v>
      </c>
      <c r="M231" s="277"/>
      <c r="N231" s="259"/>
    </row>
    <row r="232" spans="1:14" ht="64.900000000000006" customHeight="1" x14ac:dyDescent="0.25">
      <c r="A232" s="242"/>
      <c r="B232" s="287"/>
      <c r="C232" s="294"/>
      <c r="D232" s="291"/>
      <c r="E232" s="274"/>
      <c r="F232" s="274"/>
      <c r="G232" s="28" t="s">
        <v>27</v>
      </c>
      <c r="H232" s="154">
        <v>2798</v>
      </c>
      <c r="I232" s="154">
        <v>2798</v>
      </c>
      <c r="J232" s="154">
        <f t="shared" si="19"/>
        <v>100</v>
      </c>
      <c r="K232" s="239"/>
      <c r="L232" s="381"/>
      <c r="M232" s="277"/>
      <c r="N232" s="259"/>
    </row>
    <row r="233" spans="1:14" ht="38.25" customHeight="1" x14ac:dyDescent="0.25">
      <c r="A233" s="242"/>
      <c r="B233" s="287"/>
      <c r="C233" s="294"/>
      <c r="D233" s="291"/>
      <c r="E233" s="60" t="s">
        <v>18</v>
      </c>
      <c r="F233" s="107" t="s">
        <v>113</v>
      </c>
      <c r="G233" s="28" t="s">
        <v>27</v>
      </c>
      <c r="H233" s="154">
        <v>3080</v>
      </c>
      <c r="I233" s="154">
        <v>3096</v>
      </c>
      <c r="J233" s="154">
        <f>I233/H233*100</f>
        <v>100.51948051948052</v>
      </c>
      <c r="K233" s="83">
        <f>J233</f>
        <v>100.51948051948052</v>
      </c>
      <c r="L233" s="135" t="s">
        <v>73</v>
      </c>
      <c r="M233" s="277"/>
      <c r="N233" s="259"/>
    </row>
    <row r="234" spans="1:14" ht="55.15" customHeight="1" x14ac:dyDescent="0.25">
      <c r="A234" s="242"/>
      <c r="B234" s="287"/>
      <c r="C234" s="294"/>
      <c r="D234" s="291"/>
      <c r="E234" s="273" t="s">
        <v>18</v>
      </c>
      <c r="F234" s="273" t="s">
        <v>96</v>
      </c>
      <c r="G234" s="28" t="s">
        <v>28</v>
      </c>
      <c r="H234" s="154">
        <v>650</v>
      </c>
      <c r="I234" s="154">
        <v>734</v>
      </c>
      <c r="J234" s="154">
        <f t="shared" si="19"/>
        <v>112.92307692307692</v>
      </c>
      <c r="K234" s="275">
        <f>(J234+J235)/2</f>
        <v>110.38153846153847</v>
      </c>
      <c r="L234" s="226" t="s">
        <v>73</v>
      </c>
      <c r="M234" s="277"/>
      <c r="N234" s="259"/>
    </row>
    <row r="235" spans="1:14" ht="47.45" customHeight="1" x14ac:dyDescent="0.25">
      <c r="A235" s="242"/>
      <c r="B235" s="287"/>
      <c r="C235" s="294"/>
      <c r="D235" s="291"/>
      <c r="E235" s="274"/>
      <c r="F235" s="274"/>
      <c r="G235" s="28" t="s">
        <v>27</v>
      </c>
      <c r="H235" s="154">
        <v>1250</v>
      </c>
      <c r="I235" s="154">
        <v>1348</v>
      </c>
      <c r="J235" s="154">
        <f t="shared" ref="J235:J239" si="20">I235/H235*100</f>
        <v>107.84</v>
      </c>
      <c r="K235" s="276"/>
      <c r="L235" s="227"/>
      <c r="M235" s="277"/>
      <c r="N235" s="259"/>
    </row>
    <row r="236" spans="1:14" ht="52.15" customHeight="1" x14ac:dyDescent="0.25">
      <c r="A236" s="242"/>
      <c r="B236" s="287"/>
      <c r="C236" s="294"/>
      <c r="D236" s="291"/>
      <c r="E236" s="60" t="s">
        <v>18</v>
      </c>
      <c r="F236" s="60" t="s">
        <v>112</v>
      </c>
      <c r="G236" s="28" t="s">
        <v>27</v>
      </c>
      <c r="H236" s="154">
        <v>3300</v>
      </c>
      <c r="I236" s="154">
        <v>3778</v>
      </c>
      <c r="J236" s="154">
        <f>I236/H236*100</f>
        <v>114.48484848484848</v>
      </c>
      <c r="K236" s="83">
        <f>J236</f>
        <v>114.48484848484848</v>
      </c>
      <c r="L236" s="136" t="s">
        <v>73</v>
      </c>
      <c r="M236" s="277"/>
      <c r="N236" s="259"/>
    </row>
    <row r="237" spans="1:14" ht="35.450000000000003" customHeight="1" x14ac:dyDescent="0.25">
      <c r="A237" s="242"/>
      <c r="B237" s="287"/>
      <c r="C237" s="295"/>
      <c r="D237" s="292"/>
      <c r="E237" s="60" t="s">
        <v>18</v>
      </c>
      <c r="F237" s="62" t="s">
        <v>44</v>
      </c>
      <c r="G237" s="36" t="s">
        <v>27</v>
      </c>
      <c r="H237" s="154">
        <v>1684</v>
      </c>
      <c r="I237" s="154">
        <v>1714</v>
      </c>
      <c r="J237" s="154">
        <f>I237/H237*100</f>
        <v>101.7814726840855</v>
      </c>
      <c r="K237" s="86">
        <f>J237</f>
        <v>101.7814726840855</v>
      </c>
      <c r="L237" s="136" t="s">
        <v>73</v>
      </c>
      <c r="M237" s="277"/>
      <c r="N237" s="259"/>
    </row>
    <row r="238" spans="1:14" ht="42" customHeight="1" x14ac:dyDescent="0.25">
      <c r="A238" s="342"/>
      <c r="B238" s="343"/>
      <c r="C238" s="232" t="s">
        <v>91</v>
      </c>
      <c r="D238" s="235" t="s">
        <v>13</v>
      </c>
      <c r="E238" s="60" t="s">
        <v>14</v>
      </c>
      <c r="F238" s="60" t="s">
        <v>15</v>
      </c>
      <c r="G238" s="28" t="s">
        <v>16</v>
      </c>
      <c r="H238" s="153">
        <v>75</v>
      </c>
      <c r="I238" s="153">
        <v>75</v>
      </c>
      <c r="J238" s="154">
        <f t="shared" si="20"/>
        <v>100</v>
      </c>
      <c r="K238" s="238">
        <f>(J238+J239)/2</f>
        <v>100</v>
      </c>
      <c r="L238" s="228" t="s">
        <v>73</v>
      </c>
      <c r="M238" s="277"/>
      <c r="N238" s="259"/>
    </row>
    <row r="239" spans="1:14" ht="42" customHeight="1" x14ac:dyDescent="0.25">
      <c r="A239" s="242"/>
      <c r="B239" s="287"/>
      <c r="C239" s="233"/>
      <c r="D239" s="236"/>
      <c r="E239" s="60" t="s">
        <v>14</v>
      </c>
      <c r="F239" s="60" t="s">
        <v>17</v>
      </c>
      <c r="G239" s="28" t="s">
        <v>16</v>
      </c>
      <c r="H239" s="153">
        <v>75</v>
      </c>
      <c r="I239" s="153">
        <v>75</v>
      </c>
      <c r="J239" s="154">
        <f t="shared" si="20"/>
        <v>100</v>
      </c>
      <c r="K239" s="239"/>
      <c r="L239" s="240"/>
      <c r="M239" s="277"/>
      <c r="N239" s="259"/>
    </row>
    <row r="240" spans="1:14" ht="51" customHeight="1" x14ac:dyDescent="0.25">
      <c r="A240" s="242"/>
      <c r="B240" s="287"/>
      <c r="C240" s="234"/>
      <c r="D240" s="237"/>
      <c r="E240" s="60" t="s">
        <v>18</v>
      </c>
      <c r="F240" s="60" t="s">
        <v>91</v>
      </c>
      <c r="G240" s="28" t="s">
        <v>27</v>
      </c>
      <c r="H240" s="154">
        <v>1440</v>
      </c>
      <c r="I240" s="154">
        <v>1500</v>
      </c>
      <c r="J240" s="154">
        <f>I240/H240*100</f>
        <v>104.16666666666667</v>
      </c>
      <c r="K240" s="83">
        <f>J240</f>
        <v>104.16666666666667</v>
      </c>
      <c r="L240" s="129" t="s">
        <v>73</v>
      </c>
      <c r="M240" s="277"/>
      <c r="N240" s="259"/>
    </row>
    <row r="241" spans="1:14" ht="45" customHeight="1" x14ac:dyDescent="0.25">
      <c r="A241" s="242"/>
      <c r="B241" s="287"/>
      <c r="C241" s="232" t="s">
        <v>38</v>
      </c>
      <c r="D241" s="235" t="s">
        <v>13</v>
      </c>
      <c r="E241" s="60" t="s">
        <v>14</v>
      </c>
      <c r="F241" s="60" t="s">
        <v>15</v>
      </c>
      <c r="G241" s="28" t="s">
        <v>16</v>
      </c>
      <c r="H241" s="153">
        <v>75</v>
      </c>
      <c r="I241" s="153">
        <v>75</v>
      </c>
      <c r="J241" s="154">
        <f t="shared" ref="J241:J247" si="21">I241/H241*100</f>
        <v>100</v>
      </c>
      <c r="K241" s="238">
        <f>(J241+J242)/2</f>
        <v>100</v>
      </c>
      <c r="L241" s="282" t="s">
        <v>73</v>
      </c>
      <c r="M241" s="277"/>
      <c r="N241" s="259"/>
    </row>
    <row r="242" spans="1:14" ht="34.5" customHeight="1" x14ac:dyDescent="0.25">
      <c r="A242" s="242"/>
      <c r="B242" s="287"/>
      <c r="C242" s="233"/>
      <c r="D242" s="236"/>
      <c r="E242" s="60" t="s">
        <v>14</v>
      </c>
      <c r="F242" s="60" t="s">
        <v>17</v>
      </c>
      <c r="G242" s="28" t="s">
        <v>16</v>
      </c>
      <c r="H242" s="153">
        <v>75</v>
      </c>
      <c r="I242" s="153">
        <v>75</v>
      </c>
      <c r="J242" s="154">
        <f t="shared" si="21"/>
        <v>100</v>
      </c>
      <c r="K242" s="239"/>
      <c r="L242" s="283"/>
      <c r="M242" s="277"/>
      <c r="N242" s="259"/>
    </row>
    <row r="243" spans="1:14" ht="64.150000000000006" customHeight="1" x14ac:dyDescent="0.25">
      <c r="A243" s="242"/>
      <c r="B243" s="287"/>
      <c r="C243" s="234"/>
      <c r="D243" s="237"/>
      <c r="E243" s="60" t="s">
        <v>18</v>
      </c>
      <c r="F243" s="60" t="s">
        <v>38</v>
      </c>
      <c r="G243" s="72" t="s">
        <v>21</v>
      </c>
      <c r="H243" s="153">
        <v>250</v>
      </c>
      <c r="I243" s="153">
        <v>257</v>
      </c>
      <c r="J243" s="154">
        <f>I243/H243*100</f>
        <v>102.8</v>
      </c>
      <c r="K243" s="83">
        <f>J243</f>
        <v>102.8</v>
      </c>
      <c r="L243" s="113" t="s">
        <v>73</v>
      </c>
      <c r="M243" s="277"/>
      <c r="N243" s="259"/>
    </row>
    <row r="244" spans="1:14" ht="45" customHeight="1" x14ac:dyDescent="0.25">
      <c r="A244" s="242"/>
      <c r="B244" s="287"/>
      <c r="C244" s="232" t="s">
        <v>66</v>
      </c>
      <c r="D244" s="235" t="s">
        <v>13</v>
      </c>
      <c r="E244" s="60" t="s">
        <v>14</v>
      </c>
      <c r="F244" s="60" t="s">
        <v>15</v>
      </c>
      <c r="G244" s="28" t="s">
        <v>16</v>
      </c>
      <c r="H244" s="153">
        <v>75</v>
      </c>
      <c r="I244" s="153">
        <v>75</v>
      </c>
      <c r="J244" s="154">
        <f t="shared" si="21"/>
        <v>100</v>
      </c>
      <c r="K244" s="238">
        <f>(J244+J245)/2</f>
        <v>100</v>
      </c>
      <c r="L244" s="228" t="s">
        <v>73</v>
      </c>
      <c r="M244" s="277"/>
      <c r="N244" s="259"/>
    </row>
    <row r="245" spans="1:14" ht="30" customHeight="1" x14ac:dyDescent="0.25">
      <c r="A245" s="242"/>
      <c r="B245" s="287"/>
      <c r="C245" s="233"/>
      <c r="D245" s="236"/>
      <c r="E245" s="60" t="s">
        <v>14</v>
      </c>
      <c r="F245" s="60" t="s">
        <v>17</v>
      </c>
      <c r="G245" s="28" t="s">
        <v>16</v>
      </c>
      <c r="H245" s="153">
        <v>75</v>
      </c>
      <c r="I245" s="153">
        <v>75</v>
      </c>
      <c r="J245" s="154">
        <f t="shared" si="21"/>
        <v>100</v>
      </c>
      <c r="K245" s="239"/>
      <c r="L245" s="240"/>
      <c r="M245" s="277"/>
      <c r="N245" s="259"/>
    </row>
    <row r="246" spans="1:14" ht="19.899999999999999" customHeight="1" x14ac:dyDescent="0.25">
      <c r="A246" s="242"/>
      <c r="B246" s="287"/>
      <c r="C246" s="233"/>
      <c r="D246" s="236"/>
      <c r="E246" s="232" t="s">
        <v>18</v>
      </c>
      <c r="F246" s="64" t="s">
        <v>62</v>
      </c>
      <c r="G246" s="28" t="s">
        <v>40</v>
      </c>
      <c r="H246" s="154">
        <v>10030</v>
      </c>
      <c r="I246" s="154">
        <v>10095</v>
      </c>
      <c r="J246" s="154">
        <f t="shared" si="21"/>
        <v>100.64805583250249</v>
      </c>
      <c r="K246" s="83">
        <f>J246</f>
        <v>100.64805583250249</v>
      </c>
      <c r="L246" s="282" t="s">
        <v>73</v>
      </c>
      <c r="M246" s="277"/>
      <c r="N246" s="259"/>
    </row>
    <row r="247" spans="1:14" ht="18" customHeight="1" x14ac:dyDescent="0.25">
      <c r="A247" s="242"/>
      <c r="B247" s="287"/>
      <c r="C247" s="234"/>
      <c r="D247" s="237"/>
      <c r="E247" s="234"/>
      <c r="F247" s="64" t="s">
        <v>39</v>
      </c>
      <c r="G247" s="28" t="s">
        <v>40</v>
      </c>
      <c r="H247" s="154">
        <v>15300</v>
      </c>
      <c r="I247" s="154">
        <v>16104</v>
      </c>
      <c r="J247" s="154">
        <f t="shared" si="21"/>
        <v>105.25490196078431</v>
      </c>
      <c r="K247" s="83">
        <f>J247</f>
        <v>105.25490196078431</v>
      </c>
      <c r="L247" s="283"/>
      <c r="M247" s="277"/>
      <c r="N247" s="259"/>
    </row>
    <row r="248" spans="1:14" ht="30" customHeight="1" x14ac:dyDescent="0.25">
      <c r="A248" s="242"/>
      <c r="B248" s="287"/>
      <c r="C248" s="284" t="s">
        <v>42</v>
      </c>
      <c r="D248" s="284"/>
      <c r="E248" s="81" t="s">
        <v>14</v>
      </c>
      <c r="F248" s="32"/>
      <c r="G248" s="33"/>
      <c r="H248" s="177"/>
      <c r="I248" s="177"/>
      <c r="J248" s="178"/>
      <c r="K248" s="83">
        <f>(K229+K238+K241+K244)/4</f>
        <v>100</v>
      </c>
      <c r="L248" s="91"/>
      <c r="M248" s="277"/>
      <c r="N248" s="259"/>
    </row>
    <row r="249" spans="1:14" ht="30" customHeight="1" x14ac:dyDescent="0.25">
      <c r="A249" s="243"/>
      <c r="B249" s="288"/>
      <c r="C249" s="328"/>
      <c r="D249" s="285"/>
      <c r="E249" s="81" t="s">
        <v>18</v>
      </c>
      <c r="F249" s="32"/>
      <c r="G249" s="33"/>
      <c r="H249" s="177"/>
      <c r="I249" s="177"/>
      <c r="J249" s="166">
        <f>(J231+J232+J233+J234+J235+J236+J240+J243+J246+J247+J237)/11</f>
        <v>104.58350027922224</v>
      </c>
      <c r="K249" s="83"/>
      <c r="L249" s="91"/>
      <c r="M249" s="277"/>
      <c r="N249" s="354"/>
    </row>
    <row r="250" spans="1:14" ht="44.25" customHeight="1" x14ac:dyDescent="0.25">
      <c r="A250" s="241">
        <v>13</v>
      </c>
      <c r="B250" s="309" t="s">
        <v>122</v>
      </c>
      <c r="C250" s="325" t="s">
        <v>75</v>
      </c>
      <c r="D250" s="396" t="s">
        <v>13</v>
      </c>
      <c r="E250" s="60" t="s">
        <v>14</v>
      </c>
      <c r="F250" s="60" t="s">
        <v>15</v>
      </c>
      <c r="G250" s="28" t="s">
        <v>16</v>
      </c>
      <c r="H250" s="153">
        <v>75</v>
      </c>
      <c r="I250" s="153">
        <v>75</v>
      </c>
      <c r="J250" s="154">
        <f>I250/H250*100</f>
        <v>100</v>
      </c>
      <c r="K250" s="238">
        <f>(J250+J251)/2</f>
        <v>100</v>
      </c>
      <c r="L250" s="228" t="s">
        <v>73</v>
      </c>
      <c r="M250" s="277"/>
      <c r="N250" s="351">
        <f>(SUM(J250:J267)/18)</f>
        <v>100</v>
      </c>
    </row>
    <row r="251" spans="1:14" ht="36.6" customHeight="1" x14ac:dyDescent="0.25">
      <c r="A251" s="242"/>
      <c r="B251" s="310"/>
      <c r="C251" s="374"/>
      <c r="D251" s="397"/>
      <c r="E251" s="60" t="s">
        <v>14</v>
      </c>
      <c r="F251" s="60" t="s">
        <v>17</v>
      </c>
      <c r="G251" s="28" t="s">
        <v>16</v>
      </c>
      <c r="H251" s="153">
        <v>75</v>
      </c>
      <c r="I251" s="153">
        <v>75</v>
      </c>
      <c r="J251" s="154">
        <f>I251/H251*100</f>
        <v>100</v>
      </c>
      <c r="K251" s="239"/>
      <c r="L251" s="240"/>
      <c r="M251" s="277"/>
      <c r="N251" s="352"/>
    </row>
    <row r="252" spans="1:14" ht="55.5" customHeight="1" x14ac:dyDescent="0.25">
      <c r="A252" s="242"/>
      <c r="B252" s="310"/>
      <c r="C252" s="374"/>
      <c r="D252" s="397"/>
      <c r="E252" s="273" t="s">
        <v>18</v>
      </c>
      <c r="F252" s="273" t="s">
        <v>111</v>
      </c>
      <c r="G252" s="28" t="s">
        <v>28</v>
      </c>
      <c r="H252" s="154">
        <v>940</v>
      </c>
      <c r="I252" s="154">
        <v>940</v>
      </c>
      <c r="J252" s="154">
        <f t="shared" ref="J252:J261" si="22">I252/H252*100</f>
        <v>100</v>
      </c>
      <c r="K252" s="238">
        <f>(J252+J253)/2</f>
        <v>100</v>
      </c>
      <c r="L252" s="410" t="s">
        <v>73</v>
      </c>
      <c r="M252" s="277"/>
      <c r="N252" s="352"/>
    </row>
    <row r="253" spans="1:14" ht="52.5" customHeight="1" x14ac:dyDescent="0.25">
      <c r="A253" s="242"/>
      <c r="B253" s="310"/>
      <c r="C253" s="374"/>
      <c r="D253" s="397"/>
      <c r="E253" s="274"/>
      <c r="F253" s="274"/>
      <c r="G253" s="28" t="s">
        <v>27</v>
      </c>
      <c r="H253" s="154">
        <v>2820</v>
      </c>
      <c r="I253" s="154">
        <v>2820</v>
      </c>
      <c r="J253" s="154">
        <f t="shared" si="22"/>
        <v>100</v>
      </c>
      <c r="K253" s="239"/>
      <c r="L253" s="411"/>
      <c r="M253" s="277"/>
      <c r="N253" s="352"/>
    </row>
    <row r="254" spans="1:14" ht="60.6" customHeight="1" x14ac:dyDescent="0.25">
      <c r="A254" s="242"/>
      <c r="B254" s="310"/>
      <c r="C254" s="374"/>
      <c r="D254" s="397"/>
      <c r="E254" s="232" t="s">
        <v>18</v>
      </c>
      <c r="F254" s="273" t="s">
        <v>96</v>
      </c>
      <c r="G254" s="28" t="s">
        <v>28</v>
      </c>
      <c r="H254" s="154">
        <v>412</v>
      </c>
      <c r="I254" s="154">
        <v>412</v>
      </c>
      <c r="J254" s="154">
        <f t="shared" si="22"/>
        <v>100</v>
      </c>
      <c r="K254" s="238">
        <f>(J254+J255)/2</f>
        <v>100</v>
      </c>
      <c r="L254" s="382" t="s">
        <v>73</v>
      </c>
      <c r="M254" s="277"/>
      <c r="N254" s="352"/>
    </row>
    <row r="255" spans="1:14" ht="44.45" customHeight="1" x14ac:dyDescent="0.25">
      <c r="A255" s="242"/>
      <c r="B255" s="310"/>
      <c r="C255" s="374"/>
      <c r="D255" s="397"/>
      <c r="E255" s="234"/>
      <c r="F255" s="274"/>
      <c r="G255" s="28" t="s">
        <v>27</v>
      </c>
      <c r="H255" s="154">
        <v>1000</v>
      </c>
      <c r="I255" s="154">
        <v>1000</v>
      </c>
      <c r="J255" s="154">
        <f t="shared" si="22"/>
        <v>100</v>
      </c>
      <c r="K255" s="239"/>
      <c r="L255" s="381"/>
      <c r="M255" s="277"/>
      <c r="N255" s="352"/>
    </row>
    <row r="256" spans="1:14" ht="15" customHeight="1" x14ac:dyDescent="0.25">
      <c r="A256" s="242"/>
      <c r="B256" s="310"/>
      <c r="C256" s="374"/>
      <c r="D256" s="397"/>
      <c r="E256" s="232" t="s">
        <v>18</v>
      </c>
      <c r="F256" s="232" t="s">
        <v>44</v>
      </c>
      <c r="G256" s="28" t="s">
        <v>28</v>
      </c>
      <c r="H256" s="154">
        <v>74</v>
      </c>
      <c r="I256" s="154">
        <v>74</v>
      </c>
      <c r="J256" s="154">
        <f t="shared" si="22"/>
        <v>100</v>
      </c>
      <c r="K256" s="375">
        <f>(J256+J257)/2</f>
        <v>100</v>
      </c>
      <c r="L256" s="282" t="s">
        <v>73</v>
      </c>
      <c r="M256" s="277"/>
      <c r="N256" s="352"/>
    </row>
    <row r="257" spans="1:14" ht="22.15" customHeight="1" x14ac:dyDescent="0.25">
      <c r="A257" s="242"/>
      <c r="B257" s="310"/>
      <c r="C257" s="323"/>
      <c r="D257" s="398"/>
      <c r="E257" s="234"/>
      <c r="F257" s="345"/>
      <c r="G257" s="36" t="s">
        <v>27</v>
      </c>
      <c r="H257" s="154">
        <v>50</v>
      </c>
      <c r="I257" s="154">
        <v>50</v>
      </c>
      <c r="J257" s="154">
        <f t="shared" si="22"/>
        <v>100</v>
      </c>
      <c r="K257" s="376"/>
      <c r="L257" s="283"/>
      <c r="M257" s="277"/>
      <c r="N257" s="352"/>
    </row>
    <row r="258" spans="1:14" ht="42" customHeight="1" x14ac:dyDescent="0.25">
      <c r="A258" s="242"/>
      <c r="B258" s="310"/>
      <c r="C258" s="232" t="s">
        <v>91</v>
      </c>
      <c r="D258" s="235" t="s">
        <v>13</v>
      </c>
      <c r="E258" s="60" t="s">
        <v>14</v>
      </c>
      <c r="F258" s="60" t="s">
        <v>15</v>
      </c>
      <c r="G258" s="28" t="s">
        <v>16</v>
      </c>
      <c r="H258" s="153">
        <v>75</v>
      </c>
      <c r="I258" s="153">
        <v>75</v>
      </c>
      <c r="J258" s="154">
        <f t="shared" si="22"/>
        <v>100</v>
      </c>
      <c r="K258" s="238">
        <f>(J258+J259)/2</f>
        <v>100</v>
      </c>
      <c r="L258" s="228" t="s">
        <v>73</v>
      </c>
      <c r="M258" s="277"/>
      <c r="N258" s="352"/>
    </row>
    <row r="259" spans="1:14" ht="42" customHeight="1" x14ac:dyDescent="0.25">
      <c r="A259" s="242"/>
      <c r="B259" s="310"/>
      <c r="C259" s="233"/>
      <c r="D259" s="236"/>
      <c r="E259" s="60" t="s">
        <v>14</v>
      </c>
      <c r="F259" s="60" t="s">
        <v>17</v>
      </c>
      <c r="G259" s="28" t="s">
        <v>16</v>
      </c>
      <c r="H259" s="153">
        <v>75</v>
      </c>
      <c r="I259" s="153">
        <v>75</v>
      </c>
      <c r="J259" s="154">
        <f t="shared" si="22"/>
        <v>100</v>
      </c>
      <c r="K259" s="239"/>
      <c r="L259" s="240"/>
      <c r="M259" s="277"/>
      <c r="N259" s="352"/>
    </row>
    <row r="260" spans="1:14" ht="51" customHeight="1" x14ac:dyDescent="0.25">
      <c r="A260" s="242"/>
      <c r="B260" s="310"/>
      <c r="C260" s="234"/>
      <c r="D260" s="237"/>
      <c r="E260" s="60" t="s">
        <v>18</v>
      </c>
      <c r="F260" s="60" t="s">
        <v>91</v>
      </c>
      <c r="G260" s="28" t="s">
        <v>27</v>
      </c>
      <c r="H260" s="154">
        <v>10</v>
      </c>
      <c r="I260" s="154">
        <v>10</v>
      </c>
      <c r="J260" s="154">
        <f>I260/H260*100</f>
        <v>100</v>
      </c>
      <c r="K260" s="83">
        <f>J260</f>
        <v>100</v>
      </c>
      <c r="L260" s="129" t="s">
        <v>73</v>
      </c>
      <c r="M260" s="277"/>
      <c r="N260" s="352"/>
    </row>
    <row r="261" spans="1:14" ht="45" customHeight="1" x14ac:dyDescent="0.25">
      <c r="A261" s="242"/>
      <c r="B261" s="310"/>
      <c r="C261" s="301" t="s">
        <v>48</v>
      </c>
      <c r="D261" s="392" t="s">
        <v>13</v>
      </c>
      <c r="E261" s="60" t="s">
        <v>14</v>
      </c>
      <c r="F261" s="60" t="s">
        <v>15</v>
      </c>
      <c r="G261" s="28" t="s">
        <v>16</v>
      </c>
      <c r="H261" s="153">
        <v>75</v>
      </c>
      <c r="I261" s="153">
        <v>75</v>
      </c>
      <c r="J261" s="154">
        <f t="shared" si="22"/>
        <v>100</v>
      </c>
      <c r="K261" s="238">
        <f>(J261+J262)/2</f>
        <v>100</v>
      </c>
      <c r="L261" s="282" t="s">
        <v>73</v>
      </c>
      <c r="M261" s="277"/>
      <c r="N261" s="352"/>
    </row>
    <row r="262" spans="1:14" ht="30" customHeight="1" x14ac:dyDescent="0.25">
      <c r="A262" s="242"/>
      <c r="B262" s="310"/>
      <c r="C262" s="302"/>
      <c r="D262" s="332"/>
      <c r="E262" s="60" t="s">
        <v>14</v>
      </c>
      <c r="F262" s="60" t="s">
        <v>17</v>
      </c>
      <c r="G262" s="28" t="s">
        <v>16</v>
      </c>
      <c r="H262" s="153">
        <v>75</v>
      </c>
      <c r="I262" s="153">
        <v>75</v>
      </c>
      <c r="J262" s="154">
        <v>100</v>
      </c>
      <c r="K262" s="239"/>
      <c r="L262" s="283"/>
      <c r="M262" s="277"/>
      <c r="N262" s="352"/>
    </row>
    <row r="263" spans="1:14" ht="50.45" customHeight="1" x14ac:dyDescent="0.25">
      <c r="A263" s="242"/>
      <c r="B263" s="310"/>
      <c r="C263" s="302"/>
      <c r="D263" s="389"/>
      <c r="E263" s="35" t="s">
        <v>18</v>
      </c>
      <c r="F263" s="108" t="s">
        <v>49</v>
      </c>
      <c r="G263" s="65" t="s">
        <v>46</v>
      </c>
      <c r="H263" s="156">
        <v>112</v>
      </c>
      <c r="I263" s="156">
        <v>112</v>
      </c>
      <c r="J263" s="156">
        <f>I263/H263*100</f>
        <v>100</v>
      </c>
      <c r="K263" s="84">
        <f>J263</f>
        <v>100</v>
      </c>
      <c r="L263" s="129" t="s">
        <v>73</v>
      </c>
      <c r="M263" s="277"/>
      <c r="N263" s="352"/>
    </row>
    <row r="264" spans="1:14" ht="45" customHeight="1" x14ac:dyDescent="0.25">
      <c r="A264" s="242"/>
      <c r="B264" s="310"/>
      <c r="C264" s="301" t="s">
        <v>38</v>
      </c>
      <c r="D264" s="313" t="s">
        <v>13</v>
      </c>
      <c r="E264" s="67" t="s">
        <v>14</v>
      </c>
      <c r="F264" s="67" t="s">
        <v>15</v>
      </c>
      <c r="G264" s="27" t="s">
        <v>16</v>
      </c>
      <c r="H264" s="151">
        <v>75</v>
      </c>
      <c r="I264" s="151">
        <v>75</v>
      </c>
      <c r="J264" s="152">
        <f>I264/H264*100</f>
        <v>100</v>
      </c>
      <c r="K264" s="303">
        <f>(J264+J265)/2</f>
        <v>100</v>
      </c>
      <c r="L264" s="378" t="s">
        <v>73</v>
      </c>
      <c r="M264" s="277"/>
      <c r="N264" s="352"/>
    </row>
    <row r="265" spans="1:14" ht="30" customHeight="1" x14ac:dyDescent="0.25">
      <c r="A265" s="242"/>
      <c r="B265" s="310"/>
      <c r="C265" s="302"/>
      <c r="D265" s="314"/>
      <c r="E265" s="67" t="s">
        <v>14</v>
      </c>
      <c r="F265" s="67" t="s">
        <v>17</v>
      </c>
      <c r="G265" s="27" t="s">
        <v>16</v>
      </c>
      <c r="H265" s="151">
        <v>75</v>
      </c>
      <c r="I265" s="151">
        <v>75</v>
      </c>
      <c r="J265" s="152">
        <f>I265/H265*100</f>
        <v>100</v>
      </c>
      <c r="K265" s="303"/>
      <c r="L265" s="431"/>
      <c r="M265" s="277"/>
      <c r="N265" s="352"/>
    </row>
    <row r="266" spans="1:14" ht="69.599999999999994" customHeight="1" x14ac:dyDescent="0.25">
      <c r="A266" s="242"/>
      <c r="B266" s="310"/>
      <c r="C266" s="302"/>
      <c r="D266" s="314"/>
      <c r="E266" s="67" t="s">
        <v>18</v>
      </c>
      <c r="F266" s="67" t="s">
        <v>38</v>
      </c>
      <c r="G266" s="70" t="s">
        <v>21</v>
      </c>
      <c r="H266" s="152">
        <v>203</v>
      </c>
      <c r="I266" s="152">
        <v>203</v>
      </c>
      <c r="J266" s="152">
        <f>I266/H266*100</f>
        <v>100</v>
      </c>
      <c r="K266" s="19">
        <f>J266</f>
        <v>100</v>
      </c>
      <c r="L266" s="124" t="s">
        <v>73</v>
      </c>
      <c r="M266" s="277"/>
      <c r="N266" s="352"/>
    </row>
    <row r="267" spans="1:14" ht="115.5" customHeight="1" x14ac:dyDescent="0.25">
      <c r="A267" s="242"/>
      <c r="B267" s="287"/>
      <c r="C267" s="62" t="s">
        <v>160</v>
      </c>
      <c r="D267" s="87" t="s">
        <v>13</v>
      </c>
      <c r="E267" s="62" t="s">
        <v>18</v>
      </c>
      <c r="F267" s="62" t="s">
        <v>160</v>
      </c>
      <c r="G267" s="66" t="s">
        <v>21</v>
      </c>
      <c r="H267" s="174">
        <v>233</v>
      </c>
      <c r="I267" s="174">
        <v>233</v>
      </c>
      <c r="J267" s="174">
        <f>I267/H267*100</f>
        <v>100</v>
      </c>
      <c r="K267" s="86">
        <f>J267</f>
        <v>100</v>
      </c>
      <c r="L267" s="129" t="s">
        <v>73</v>
      </c>
      <c r="M267" s="277"/>
      <c r="N267" s="352"/>
    </row>
    <row r="268" spans="1:14" ht="30" customHeight="1" x14ac:dyDescent="0.25">
      <c r="A268" s="242"/>
      <c r="B268" s="287"/>
      <c r="C268" s="284" t="s">
        <v>42</v>
      </c>
      <c r="D268" s="284"/>
      <c r="E268" s="81" t="s">
        <v>14</v>
      </c>
      <c r="F268" s="32"/>
      <c r="G268" s="33"/>
      <c r="H268" s="177"/>
      <c r="I268" s="177"/>
      <c r="J268" s="178"/>
      <c r="K268" s="83">
        <f>(K250+K261+K264+K258)/4</f>
        <v>100</v>
      </c>
      <c r="L268" s="91"/>
      <c r="M268" s="277"/>
      <c r="N268" s="352"/>
    </row>
    <row r="269" spans="1:14" ht="30" customHeight="1" x14ac:dyDescent="0.25">
      <c r="A269" s="243"/>
      <c r="B269" s="288"/>
      <c r="C269" s="328"/>
      <c r="D269" s="328"/>
      <c r="E269" s="88" t="s">
        <v>18</v>
      </c>
      <c r="F269" s="39"/>
      <c r="G269" s="40"/>
      <c r="H269" s="179"/>
      <c r="I269" s="179"/>
      <c r="J269" s="180">
        <f>(J252+J253+J254+J255+J263+J266+J267+J256+J257+J260)/10</f>
        <v>100</v>
      </c>
      <c r="K269" s="84"/>
      <c r="L269" s="91"/>
      <c r="M269" s="277"/>
      <c r="N269" s="353"/>
    </row>
    <row r="270" spans="1:14" ht="49.5" customHeight="1" x14ac:dyDescent="0.25">
      <c r="A270" s="241">
        <v>14</v>
      </c>
      <c r="B270" s="309" t="s">
        <v>123</v>
      </c>
      <c r="C270" s="301" t="s">
        <v>91</v>
      </c>
      <c r="D270" s="313" t="s">
        <v>13</v>
      </c>
      <c r="E270" s="67" t="s">
        <v>14</v>
      </c>
      <c r="F270" s="67" t="s">
        <v>15</v>
      </c>
      <c r="G270" s="27" t="s">
        <v>16</v>
      </c>
      <c r="H270" s="151">
        <v>75</v>
      </c>
      <c r="I270" s="151">
        <v>75</v>
      </c>
      <c r="J270" s="152">
        <f t="shared" ref="J270:J275" si="23">I270/H270*100</f>
        <v>100</v>
      </c>
      <c r="K270" s="303">
        <f>(J270+J271)/2</f>
        <v>100</v>
      </c>
      <c r="L270" s="448" t="s">
        <v>73</v>
      </c>
      <c r="M270" s="277"/>
      <c r="N270" s="351">
        <f>(SUM(J270:J275)/6)</f>
        <v>100.72072072072073</v>
      </c>
    </row>
    <row r="271" spans="1:14" ht="34.9" customHeight="1" x14ac:dyDescent="0.25">
      <c r="A271" s="242"/>
      <c r="B271" s="310"/>
      <c r="C271" s="302"/>
      <c r="D271" s="314"/>
      <c r="E271" s="67" t="s">
        <v>14</v>
      </c>
      <c r="F271" s="67" t="s">
        <v>17</v>
      </c>
      <c r="G271" s="27" t="s">
        <v>16</v>
      </c>
      <c r="H271" s="151">
        <v>75</v>
      </c>
      <c r="I271" s="151">
        <v>75</v>
      </c>
      <c r="J271" s="152">
        <f t="shared" si="23"/>
        <v>100</v>
      </c>
      <c r="K271" s="303"/>
      <c r="L271" s="449"/>
      <c r="M271" s="277"/>
      <c r="N271" s="352"/>
    </row>
    <row r="272" spans="1:14" ht="52.9" customHeight="1" x14ac:dyDescent="0.25">
      <c r="A272" s="242"/>
      <c r="B272" s="310"/>
      <c r="C272" s="302"/>
      <c r="D272" s="314"/>
      <c r="E272" s="67" t="s">
        <v>18</v>
      </c>
      <c r="F272" s="67" t="s">
        <v>91</v>
      </c>
      <c r="G272" s="27" t="s">
        <v>27</v>
      </c>
      <c r="H272" s="151">
        <v>500</v>
      </c>
      <c r="I272" s="151">
        <v>500</v>
      </c>
      <c r="J272" s="152">
        <f t="shared" si="23"/>
        <v>100</v>
      </c>
      <c r="K272" s="19">
        <f>J272</f>
        <v>100</v>
      </c>
      <c r="L272" s="124" t="s">
        <v>73</v>
      </c>
      <c r="M272" s="277"/>
      <c r="N272" s="352"/>
    </row>
    <row r="273" spans="1:14" ht="43.5" customHeight="1" x14ac:dyDescent="0.25">
      <c r="A273" s="242"/>
      <c r="B273" s="310"/>
      <c r="C273" s="301" t="s">
        <v>38</v>
      </c>
      <c r="D273" s="313" t="s">
        <v>13</v>
      </c>
      <c r="E273" s="67" t="s">
        <v>14</v>
      </c>
      <c r="F273" s="67" t="s">
        <v>15</v>
      </c>
      <c r="G273" s="27" t="s">
        <v>16</v>
      </c>
      <c r="H273" s="151">
        <v>75</v>
      </c>
      <c r="I273" s="151">
        <v>75</v>
      </c>
      <c r="J273" s="152">
        <f t="shared" si="23"/>
        <v>100</v>
      </c>
      <c r="K273" s="303">
        <f>(J273+J274)/2</f>
        <v>100</v>
      </c>
      <c r="L273" s="448" t="s">
        <v>73</v>
      </c>
      <c r="M273" s="277"/>
      <c r="N273" s="352"/>
    </row>
    <row r="274" spans="1:14" ht="32.25" customHeight="1" x14ac:dyDescent="0.25">
      <c r="A274" s="242"/>
      <c r="B274" s="310"/>
      <c r="C274" s="302"/>
      <c r="D274" s="314"/>
      <c r="E274" s="67" t="s">
        <v>14</v>
      </c>
      <c r="F274" s="67" t="s">
        <v>17</v>
      </c>
      <c r="G274" s="27" t="s">
        <v>16</v>
      </c>
      <c r="H274" s="151">
        <v>75</v>
      </c>
      <c r="I274" s="151">
        <v>75</v>
      </c>
      <c r="J274" s="152">
        <f t="shared" si="23"/>
        <v>100</v>
      </c>
      <c r="K274" s="303"/>
      <c r="L274" s="449"/>
      <c r="M274" s="277"/>
      <c r="N274" s="352"/>
    </row>
    <row r="275" spans="1:14" ht="63.6" customHeight="1" x14ac:dyDescent="0.25">
      <c r="A275" s="242"/>
      <c r="B275" s="310"/>
      <c r="C275" s="302"/>
      <c r="D275" s="314"/>
      <c r="E275" s="67" t="s">
        <v>18</v>
      </c>
      <c r="F275" s="67" t="s">
        <v>38</v>
      </c>
      <c r="G275" s="70" t="s">
        <v>21</v>
      </c>
      <c r="H275" s="151">
        <v>185</v>
      </c>
      <c r="I275" s="151">
        <v>193</v>
      </c>
      <c r="J275" s="152">
        <f t="shared" si="23"/>
        <v>104.32432432432432</v>
      </c>
      <c r="K275" s="19">
        <f>J275</f>
        <v>104.32432432432432</v>
      </c>
      <c r="L275" s="123" t="s">
        <v>73</v>
      </c>
      <c r="M275" s="277"/>
      <c r="N275" s="352"/>
    </row>
    <row r="276" spans="1:14" ht="30" customHeight="1" x14ac:dyDescent="0.25">
      <c r="A276" s="242"/>
      <c r="B276" s="287"/>
      <c r="C276" s="327" t="s">
        <v>42</v>
      </c>
      <c r="D276" s="327" t="s">
        <v>13</v>
      </c>
      <c r="E276" s="89" t="s">
        <v>14</v>
      </c>
      <c r="F276" s="41"/>
      <c r="G276" s="42"/>
      <c r="H276" s="181"/>
      <c r="I276" s="181"/>
      <c r="J276" s="182"/>
      <c r="K276" s="86">
        <f>(K270+K273)/2</f>
        <v>100</v>
      </c>
      <c r="L276" s="91"/>
      <c r="M276" s="277"/>
      <c r="N276" s="352"/>
    </row>
    <row r="277" spans="1:14" ht="30" customHeight="1" x14ac:dyDescent="0.25">
      <c r="A277" s="243"/>
      <c r="B277" s="288"/>
      <c r="C277" s="328"/>
      <c r="D277" s="328"/>
      <c r="E277" s="81" t="s">
        <v>18</v>
      </c>
      <c r="F277" s="37"/>
      <c r="G277" s="38"/>
      <c r="H277" s="177"/>
      <c r="I277" s="177"/>
      <c r="J277" s="166">
        <f>(J272+J275)/2</f>
        <v>102.16216216216216</v>
      </c>
      <c r="K277" s="83"/>
      <c r="L277" s="91"/>
      <c r="M277" s="277"/>
      <c r="N277" s="353"/>
    </row>
    <row r="278" spans="1:14" ht="45" customHeight="1" x14ac:dyDescent="0.25">
      <c r="A278" s="241">
        <v>15</v>
      </c>
      <c r="B278" s="309" t="s">
        <v>124</v>
      </c>
      <c r="C278" s="301" t="s">
        <v>75</v>
      </c>
      <c r="D278" s="313" t="s">
        <v>13</v>
      </c>
      <c r="E278" s="20" t="s">
        <v>14</v>
      </c>
      <c r="F278" s="60" t="s">
        <v>15</v>
      </c>
      <c r="G278" s="28" t="s">
        <v>16</v>
      </c>
      <c r="H278" s="153">
        <v>75</v>
      </c>
      <c r="I278" s="153">
        <v>75</v>
      </c>
      <c r="J278" s="154">
        <f>I278/H278*100</f>
        <v>100</v>
      </c>
      <c r="K278" s="238">
        <f>(J278+J279)/2</f>
        <v>100</v>
      </c>
      <c r="L278" s="228" t="s">
        <v>73</v>
      </c>
      <c r="M278" s="277"/>
      <c r="N278" s="351">
        <f>(SUM(J278:J308)/31)</f>
        <v>105.54288198989087</v>
      </c>
    </row>
    <row r="279" spans="1:14" ht="30" customHeight="1" x14ac:dyDescent="0.25">
      <c r="A279" s="242"/>
      <c r="B279" s="310"/>
      <c r="C279" s="302"/>
      <c r="D279" s="314"/>
      <c r="E279" s="20" t="s">
        <v>14</v>
      </c>
      <c r="F279" s="60" t="s">
        <v>17</v>
      </c>
      <c r="G279" s="28" t="s">
        <v>16</v>
      </c>
      <c r="H279" s="153">
        <v>75</v>
      </c>
      <c r="I279" s="153">
        <v>75</v>
      </c>
      <c r="J279" s="154">
        <f>I279/H279*100</f>
        <v>100</v>
      </c>
      <c r="K279" s="239"/>
      <c r="L279" s="230"/>
      <c r="M279" s="277"/>
      <c r="N279" s="352"/>
    </row>
    <row r="280" spans="1:14" ht="54" customHeight="1" x14ac:dyDescent="0.25">
      <c r="A280" s="242"/>
      <c r="B280" s="310"/>
      <c r="C280" s="302"/>
      <c r="D280" s="314"/>
      <c r="E280" s="337" t="s">
        <v>18</v>
      </c>
      <c r="F280" s="273" t="s">
        <v>63</v>
      </c>
      <c r="G280" s="72" t="s">
        <v>36</v>
      </c>
      <c r="H280" s="154">
        <v>2093</v>
      </c>
      <c r="I280" s="154">
        <v>2100</v>
      </c>
      <c r="J280" s="154">
        <f t="shared" ref="J280:J291" si="24">I280/H280*100</f>
        <v>100.33444816053512</v>
      </c>
      <c r="K280" s="450">
        <f>(J280+J281)/2</f>
        <v>100.17600525343229</v>
      </c>
      <c r="L280" s="226" t="s">
        <v>73</v>
      </c>
      <c r="M280" s="277"/>
      <c r="N280" s="352"/>
    </row>
    <row r="281" spans="1:14" ht="50.25" customHeight="1" x14ac:dyDescent="0.25">
      <c r="A281" s="242"/>
      <c r="B281" s="310"/>
      <c r="C281" s="302"/>
      <c r="D281" s="314"/>
      <c r="E281" s="338"/>
      <c r="F281" s="274"/>
      <c r="G281" s="72" t="s">
        <v>27</v>
      </c>
      <c r="H281" s="154">
        <v>11388</v>
      </c>
      <c r="I281" s="154">
        <v>11390</v>
      </c>
      <c r="J281" s="154">
        <f t="shared" si="24"/>
        <v>100.01756234632948</v>
      </c>
      <c r="K281" s="450"/>
      <c r="L281" s="227"/>
      <c r="M281" s="277"/>
      <c r="N281" s="352"/>
    </row>
    <row r="282" spans="1:14" ht="61.15" customHeight="1" x14ac:dyDescent="0.25">
      <c r="A282" s="242"/>
      <c r="B282" s="310"/>
      <c r="C282" s="302"/>
      <c r="D282" s="314"/>
      <c r="E282" s="394" t="s">
        <v>18</v>
      </c>
      <c r="F282" s="232" t="s">
        <v>103</v>
      </c>
      <c r="G282" s="28" t="s">
        <v>28</v>
      </c>
      <c r="H282" s="154">
        <v>3140</v>
      </c>
      <c r="I282" s="154">
        <v>3849</v>
      </c>
      <c r="J282" s="154">
        <f t="shared" si="24"/>
        <v>122.57961783439491</v>
      </c>
      <c r="K282" s="275">
        <f>(J282+J283)/2</f>
        <v>119.48176238302392</v>
      </c>
      <c r="L282" s="226" t="s">
        <v>73</v>
      </c>
      <c r="M282" s="277"/>
      <c r="N282" s="352"/>
    </row>
    <row r="283" spans="1:14" ht="71.25" customHeight="1" x14ac:dyDescent="0.25">
      <c r="A283" s="242"/>
      <c r="B283" s="310"/>
      <c r="C283" s="302"/>
      <c r="D283" s="314"/>
      <c r="E283" s="400"/>
      <c r="F283" s="234"/>
      <c r="G283" s="28" t="s">
        <v>27</v>
      </c>
      <c r="H283" s="154">
        <v>8252</v>
      </c>
      <c r="I283" s="154">
        <v>9604</v>
      </c>
      <c r="J283" s="154">
        <f t="shared" si="24"/>
        <v>116.38390693165293</v>
      </c>
      <c r="K283" s="276"/>
      <c r="L283" s="227"/>
      <c r="M283" s="277"/>
      <c r="N283" s="352"/>
    </row>
    <row r="284" spans="1:14" ht="54" customHeight="1" x14ac:dyDescent="0.25">
      <c r="A284" s="242"/>
      <c r="B284" s="310"/>
      <c r="C284" s="302"/>
      <c r="D284" s="314"/>
      <c r="E284" s="337" t="s">
        <v>18</v>
      </c>
      <c r="F284" s="232" t="s">
        <v>111</v>
      </c>
      <c r="G284" s="28" t="s">
        <v>28</v>
      </c>
      <c r="H284" s="154">
        <v>9026</v>
      </c>
      <c r="I284" s="154">
        <v>10972</v>
      </c>
      <c r="J284" s="154">
        <f t="shared" si="24"/>
        <v>121.55993795701308</v>
      </c>
      <c r="K284" s="275">
        <f>(J284+J285)/2</f>
        <v>116.07128883581927</v>
      </c>
      <c r="L284" s="226" t="s">
        <v>73</v>
      </c>
      <c r="M284" s="277"/>
      <c r="N284" s="352"/>
    </row>
    <row r="285" spans="1:14" ht="54" customHeight="1" x14ac:dyDescent="0.25">
      <c r="A285" s="242"/>
      <c r="B285" s="310"/>
      <c r="C285" s="302"/>
      <c r="D285" s="314"/>
      <c r="E285" s="338"/>
      <c r="F285" s="234"/>
      <c r="G285" s="28" t="s">
        <v>27</v>
      </c>
      <c r="H285" s="154">
        <v>18502</v>
      </c>
      <c r="I285" s="154">
        <v>20460</v>
      </c>
      <c r="J285" s="154">
        <f t="shared" si="24"/>
        <v>110.58263971462546</v>
      </c>
      <c r="K285" s="276"/>
      <c r="L285" s="227"/>
      <c r="M285" s="277"/>
      <c r="N285" s="352"/>
    </row>
    <row r="286" spans="1:14" ht="40.9" customHeight="1" x14ac:dyDescent="0.25">
      <c r="A286" s="242"/>
      <c r="B286" s="310"/>
      <c r="C286" s="302"/>
      <c r="D286" s="314"/>
      <c r="E286" s="337" t="s">
        <v>18</v>
      </c>
      <c r="F286" s="273" t="s">
        <v>96</v>
      </c>
      <c r="G286" s="28" t="s">
        <v>28</v>
      </c>
      <c r="H286" s="154">
        <v>420</v>
      </c>
      <c r="I286" s="154">
        <v>837</v>
      </c>
      <c r="J286" s="154">
        <f t="shared" si="24"/>
        <v>199.28571428571428</v>
      </c>
      <c r="K286" s="275">
        <f>(J286+J287)/2</f>
        <v>160.47239063987573</v>
      </c>
      <c r="L286" s="226" t="s">
        <v>73</v>
      </c>
      <c r="M286" s="277"/>
      <c r="N286" s="352"/>
    </row>
    <row r="287" spans="1:14" ht="61.9" customHeight="1" x14ac:dyDescent="0.25">
      <c r="A287" s="242"/>
      <c r="B287" s="310"/>
      <c r="C287" s="302"/>
      <c r="D287" s="314"/>
      <c r="E287" s="338"/>
      <c r="F287" s="274"/>
      <c r="G287" s="28" t="s">
        <v>27</v>
      </c>
      <c r="H287" s="154">
        <v>5702</v>
      </c>
      <c r="I287" s="154">
        <v>6937</v>
      </c>
      <c r="J287" s="154">
        <f t="shared" si="24"/>
        <v>121.65906699403719</v>
      </c>
      <c r="K287" s="276"/>
      <c r="L287" s="227"/>
      <c r="M287" s="277"/>
      <c r="N287" s="352"/>
    </row>
    <row r="288" spans="1:14" ht="45" x14ac:dyDescent="0.25">
      <c r="A288" s="242"/>
      <c r="B288" s="310"/>
      <c r="C288" s="302"/>
      <c r="D288" s="314"/>
      <c r="E288" s="20" t="s">
        <v>18</v>
      </c>
      <c r="F288" s="60" t="s">
        <v>112</v>
      </c>
      <c r="G288" s="28" t="s">
        <v>27</v>
      </c>
      <c r="H288" s="154">
        <v>2854</v>
      </c>
      <c r="I288" s="154">
        <v>2856</v>
      </c>
      <c r="J288" s="154">
        <f>I288/H288*100</f>
        <v>100.07007708479327</v>
      </c>
      <c r="K288" s="82">
        <f>J288</f>
        <v>100.07007708479327</v>
      </c>
      <c r="L288" s="117" t="s">
        <v>73</v>
      </c>
      <c r="M288" s="277"/>
      <c r="N288" s="352"/>
    </row>
    <row r="289" spans="1:14" ht="36" customHeight="1" x14ac:dyDescent="0.25">
      <c r="A289" s="242"/>
      <c r="B289" s="310"/>
      <c r="C289" s="302"/>
      <c r="D289" s="314"/>
      <c r="E289" s="20" t="s">
        <v>18</v>
      </c>
      <c r="F289" s="107" t="s">
        <v>43</v>
      </c>
      <c r="G289" s="28" t="s">
        <v>27</v>
      </c>
      <c r="H289" s="154">
        <v>15</v>
      </c>
      <c r="I289" s="154">
        <v>0</v>
      </c>
      <c r="J289" s="154">
        <f>I289/H289*100</f>
        <v>0</v>
      </c>
      <c r="K289" s="82">
        <f>J289</f>
        <v>0</v>
      </c>
      <c r="L289" s="148" t="s">
        <v>167</v>
      </c>
      <c r="M289" s="277"/>
      <c r="N289" s="352"/>
    </row>
    <row r="290" spans="1:14" ht="35.25" customHeight="1" x14ac:dyDescent="0.25">
      <c r="A290" s="242"/>
      <c r="B290" s="310"/>
      <c r="C290" s="302"/>
      <c r="D290" s="314"/>
      <c r="E290" s="20" t="s">
        <v>18</v>
      </c>
      <c r="F290" s="107" t="s">
        <v>113</v>
      </c>
      <c r="G290" s="28" t="s">
        <v>27</v>
      </c>
      <c r="H290" s="154">
        <v>477</v>
      </c>
      <c r="I290" s="154">
        <v>479</v>
      </c>
      <c r="J290" s="154">
        <f>I290/H290*100</f>
        <v>100.41928721174006</v>
      </c>
      <c r="K290" s="82">
        <f>J290</f>
        <v>100.41928721174006</v>
      </c>
      <c r="L290" s="117" t="s">
        <v>73</v>
      </c>
      <c r="M290" s="277"/>
      <c r="N290" s="352"/>
    </row>
    <row r="291" spans="1:14" ht="45" customHeight="1" x14ac:dyDescent="0.25">
      <c r="A291" s="242"/>
      <c r="B291" s="310"/>
      <c r="C291" s="301" t="s">
        <v>91</v>
      </c>
      <c r="D291" s="313" t="s">
        <v>13</v>
      </c>
      <c r="E291" s="67" t="s">
        <v>14</v>
      </c>
      <c r="F291" s="67" t="s">
        <v>15</v>
      </c>
      <c r="G291" s="27" t="s">
        <v>16</v>
      </c>
      <c r="H291" s="151">
        <v>75</v>
      </c>
      <c r="I291" s="151">
        <v>75</v>
      </c>
      <c r="J291" s="152">
        <f t="shared" si="24"/>
        <v>100</v>
      </c>
      <c r="K291" s="303">
        <f>(J291+J292)/2</f>
        <v>100</v>
      </c>
      <c r="L291" s="378" t="s">
        <v>73</v>
      </c>
      <c r="M291" s="277"/>
      <c r="N291" s="352"/>
    </row>
    <row r="292" spans="1:14" ht="30" customHeight="1" x14ac:dyDescent="0.25">
      <c r="A292" s="242"/>
      <c r="B292" s="310"/>
      <c r="C292" s="302"/>
      <c r="D292" s="314"/>
      <c r="E292" s="67" t="s">
        <v>14</v>
      </c>
      <c r="F292" s="67" t="s">
        <v>17</v>
      </c>
      <c r="G292" s="27" t="s">
        <v>16</v>
      </c>
      <c r="H292" s="151">
        <v>75</v>
      </c>
      <c r="I292" s="151">
        <v>75</v>
      </c>
      <c r="J292" s="152">
        <f t="shared" ref="J292:J308" si="25">I292/H292*100</f>
        <v>100</v>
      </c>
      <c r="K292" s="303"/>
      <c r="L292" s="431"/>
      <c r="M292" s="277"/>
      <c r="N292" s="352"/>
    </row>
    <row r="293" spans="1:14" ht="49.15" customHeight="1" x14ac:dyDescent="0.25">
      <c r="A293" s="242"/>
      <c r="B293" s="310"/>
      <c r="C293" s="302"/>
      <c r="D293" s="314"/>
      <c r="E293" s="67" t="s">
        <v>18</v>
      </c>
      <c r="F293" s="67" t="s">
        <v>91</v>
      </c>
      <c r="G293" s="27" t="s">
        <v>27</v>
      </c>
      <c r="H293" s="152">
        <v>2790</v>
      </c>
      <c r="I293" s="152">
        <v>2792</v>
      </c>
      <c r="J293" s="152">
        <f t="shared" si="25"/>
        <v>100.07168458781362</v>
      </c>
      <c r="K293" s="19">
        <f>J293</f>
        <v>100.07168458781362</v>
      </c>
      <c r="L293" s="124" t="s">
        <v>73</v>
      </c>
      <c r="M293" s="277"/>
      <c r="N293" s="352"/>
    </row>
    <row r="294" spans="1:14" ht="45" customHeight="1" x14ac:dyDescent="0.25">
      <c r="A294" s="242"/>
      <c r="B294" s="310"/>
      <c r="C294" s="301" t="s">
        <v>38</v>
      </c>
      <c r="D294" s="313" t="s">
        <v>13</v>
      </c>
      <c r="E294" s="67" t="s">
        <v>14</v>
      </c>
      <c r="F294" s="67" t="s">
        <v>15</v>
      </c>
      <c r="G294" s="27" t="s">
        <v>16</v>
      </c>
      <c r="H294" s="151">
        <v>75</v>
      </c>
      <c r="I294" s="151">
        <v>75</v>
      </c>
      <c r="J294" s="152">
        <f t="shared" si="25"/>
        <v>100</v>
      </c>
      <c r="K294" s="303">
        <f>(J294+J295)/2</f>
        <v>100</v>
      </c>
      <c r="L294" s="448" t="s">
        <v>73</v>
      </c>
      <c r="M294" s="277"/>
      <c r="N294" s="352"/>
    </row>
    <row r="295" spans="1:14" ht="30" customHeight="1" x14ac:dyDescent="0.25">
      <c r="A295" s="242"/>
      <c r="B295" s="310"/>
      <c r="C295" s="302"/>
      <c r="D295" s="314"/>
      <c r="E295" s="67" t="s">
        <v>14</v>
      </c>
      <c r="F295" s="67" t="s">
        <v>17</v>
      </c>
      <c r="G295" s="27" t="s">
        <v>16</v>
      </c>
      <c r="H295" s="151">
        <v>75</v>
      </c>
      <c r="I295" s="151">
        <v>75</v>
      </c>
      <c r="J295" s="152">
        <f t="shared" si="25"/>
        <v>100</v>
      </c>
      <c r="K295" s="303"/>
      <c r="L295" s="449"/>
      <c r="M295" s="277"/>
      <c r="N295" s="352"/>
    </row>
    <row r="296" spans="1:14" ht="61.15" customHeight="1" x14ac:dyDescent="0.25">
      <c r="A296" s="242"/>
      <c r="B296" s="310"/>
      <c r="C296" s="302"/>
      <c r="D296" s="314"/>
      <c r="E296" s="67" t="s">
        <v>18</v>
      </c>
      <c r="F296" s="67" t="s">
        <v>38</v>
      </c>
      <c r="G296" s="70" t="s">
        <v>21</v>
      </c>
      <c r="H296" s="152">
        <v>695</v>
      </c>
      <c r="I296" s="152">
        <v>1127</v>
      </c>
      <c r="J296" s="152">
        <f t="shared" si="25"/>
        <v>162.15827338129495</v>
      </c>
      <c r="K296" s="19">
        <f>J296</f>
        <v>162.15827338129495</v>
      </c>
      <c r="L296" s="115" t="s">
        <v>73</v>
      </c>
      <c r="M296" s="277"/>
      <c r="N296" s="352"/>
    </row>
    <row r="297" spans="1:14" ht="45" customHeight="1" x14ac:dyDescent="0.25">
      <c r="A297" s="242"/>
      <c r="B297" s="310"/>
      <c r="C297" s="301" t="s">
        <v>45</v>
      </c>
      <c r="D297" s="313" t="s">
        <v>13</v>
      </c>
      <c r="E297" s="67" t="s">
        <v>14</v>
      </c>
      <c r="F297" s="67" t="s">
        <v>15</v>
      </c>
      <c r="G297" s="27" t="s">
        <v>16</v>
      </c>
      <c r="H297" s="151">
        <v>75</v>
      </c>
      <c r="I297" s="151">
        <v>75</v>
      </c>
      <c r="J297" s="152">
        <f t="shared" si="25"/>
        <v>100</v>
      </c>
      <c r="K297" s="303">
        <f>(J297+J298)/2</f>
        <v>100</v>
      </c>
      <c r="L297" s="448" t="s">
        <v>73</v>
      </c>
      <c r="M297" s="277"/>
      <c r="N297" s="352"/>
    </row>
    <row r="298" spans="1:14" ht="30" customHeight="1" x14ac:dyDescent="0.25">
      <c r="A298" s="242"/>
      <c r="B298" s="310"/>
      <c r="C298" s="302"/>
      <c r="D298" s="314"/>
      <c r="E298" s="67" t="s">
        <v>14</v>
      </c>
      <c r="F298" s="67" t="s">
        <v>17</v>
      </c>
      <c r="G298" s="27" t="s">
        <v>16</v>
      </c>
      <c r="H298" s="151">
        <v>75</v>
      </c>
      <c r="I298" s="151">
        <v>75</v>
      </c>
      <c r="J298" s="152">
        <f t="shared" si="25"/>
        <v>100</v>
      </c>
      <c r="K298" s="303"/>
      <c r="L298" s="449"/>
      <c r="M298" s="277"/>
      <c r="N298" s="352"/>
    </row>
    <row r="299" spans="1:14" ht="105" customHeight="1" x14ac:dyDescent="0.25">
      <c r="A299" s="242"/>
      <c r="B299" s="310"/>
      <c r="C299" s="302"/>
      <c r="D299" s="314"/>
      <c r="E299" s="67" t="s">
        <v>18</v>
      </c>
      <c r="F299" s="67" t="s">
        <v>111</v>
      </c>
      <c r="G299" s="27" t="s">
        <v>46</v>
      </c>
      <c r="H299" s="152">
        <v>100</v>
      </c>
      <c r="I299" s="152">
        <v>100</v>
      </c>
      <c r="J299" s="152">
        <f t="shared" si="25"/>
        <v>100</v>
      </c>
      <c r="K299" s="19">
        <f>J299</f>
        <v>100</v>
      </c>
      <c r="L299" s="137" t="s">
        <v>73</v>
      </c>
      <c r="M299" s="277"/>
      <c r="N299" s="352"/>
    </row>
    <row r="300" spans="1:14" ht="45" customHeight="1" x14ac:dyDescent="0.25">
      <c r="A300" s="242"/>
      <c r="B300" s="310"/>
      <c r="C300" s="366" t="s">
        <v>66</v>
      </c>
      <c r="D300" s="331" t="s">
        <v>13</v>
      </c>
      <c r="E300" s="62" t="s">
        <v>14</v>
      </c>
      <c r="F300" s="62" t="s">
        <v>15</v>
      </c>
      <c r="G300" s="31" t="s">
        <v>16</v>
      </c>
      <c r="H300" s="161">
        <v>75</v>
      </c>
      <c r="I300" s="161">
        <v>75</v>
      </c>
      <c r="J300" s="174">
        <f t="shared" si="25"/>
        <v>100</v>
      </c>
      <c r="K300" s="377">
        <f>(J300+J301)/2</f>
        <v>100</v>
      </c>
      <c r="L300" s="231" t="s">
        <v>73</v>
      </c>
      <c r="M300" s="277"/>
      <c r="N300" s="352"/>
    </row>
    <row r="301" spans="1:14" ht="30" customHeight="1" x14ac:dyDescent="0.25">
      <c r="A301" s="242"/>
      <c r="B301" s="310"/>
      <c r="C301" s="302"/>
      <c r="D301" s="332"/>
      <c r="E301" s="60" t="s">
        <v>14</v>
      </c>
      <c r="F301" s="60" t="s">
        <v>17</v>
      </c>
      <c r="G301" s="28" t="s">
        <v>16</v>
      </c>
      <c r="H301" s="153">
        <v>75</v>
      </c>
      <c r="I301" s="153">
        <v>75</v>
      </c>
      <c r="J301" s="174">
        <f t="shared" si="25"/>
        <v>100</v>
      </c>
      <c r="K301" s="239"/>
      <c r="L301" s="240"/>
      <c r="M301" s="277"/>
      <c r="N301" s="352"/>
    </row>
    <row r="302" spans="1:14" ht="26.45" customHeight="1" x14ac:dyDescent="0.25">
      <c r="A302" s="242"/>
      <c r="B302" s="310"/>
      <c r="C302" s="451"/>
      <c r="D302" s="389"/>
      <c r="E302" s="35" t="s">
        <v>18</v>
      </c>
      <c r="F302" s="43" t="s">
        <v>39</v>
      </c>
      <c r="G302" s="36" t="s">
        <v>40</v>
      </c>
      <c r="H302" s="156">
        <v>7415</v>
      </c>
      <c r="I302" s="156">
        <v>7418</v>
      </c>
      <c r="J302" s="156">
        <f t="shared" si="25"/>
        <v>100.04045853000673</v>
      </c>
      <c r="K302" s="84">
        <f>J302</f>
        <v>100.04045853000673</v>
      </c>
      <c r="L302" s="131" t="s">
        <v>73</v>
      </c>
      <c r="M302" s="277"/>
      <c r="N302" s="352"/>
    </row>
    <row r="303" spans="1:14" ht="45" customHeight="1" x14ac:dyDescent="0.25">
      <c r="A303" s="242"/>
      <c r="B303" s="310"/>
      <c r="C303" s="301" t="s">
        <v>162</v>
      </c>
      <c r="D303" s="313" t="s">
        <v>13</v>
      </c>
      <c r="E303" s="67" t="s">
        <v>14</v>
      </c>
      <c r="F303" s="67" t="s">
        <v>15</v>
      </c>
      <c r="G303" s="27" t="s">
        <v>16</v>
      </c>
      <c r="H303" s="151">
        <v>75</v>
      </c>
      <c r="I303" s="151">
        <v>75</v>
      </c>
      <c r="J303" s="152">
        <f t="shared" si="25"/>
        <v>100</v>
      </c>
      <c r="K303" s="303">
        <f>(J303+J304)/2</f>
        <v>100</v>
      </c>
      <c r="L303" s="378" t="s">
        <v>73</v>
      </c>
      <c r="M303" s="277"/>
      <c r="N303" s="352"/>
    </row>
    <row r="304" spans="1:14" ht="30" customHeight="1" x14ac:dyDescent="0.25">
      <c r="A304" s="242"/>
      <c r="B304" s="310"/>
      <c r="C304" s="302"/>
      <c r="D304" s="314"/>
      <c r="E304" s="67" t="s">
        <v>14</v>
      </c>
      <c r="F304" s="67" t="s">
        <v>17</v>
      </c>
      <c r="G304" s="27" t="s">
        <v>16</v>
      </c>
      <c r="H304" s="151">
        <v>75</v>
      </c>
      <c r="I304" s="151">
        <v>75</v>
      </c>
      <c r="J304" s="152">
        <f t="shared" si="25"/>
        <v>100</v>
      </c>
      <c r="K304" s="303"/>
      <c r="L304" s="431"/>
      <c r="M304" s="277"/>
      <c r="N304" s="352"/>
    </row>
    <row r="305" spans="1:14" ht="105" customHeight="1" x14ac:dyDescent="0.25">
      <c r="A305" s="242"/>
      <c r="B305" s="310"/>
      <c r="C305" s="302"/>
      <c r="D305" s="314"/>
      <c r="E305" s="67" t="s">
        <v>18</v>
      </c>
      <c r="F305" s="67" t="s">
        <v>114</v>
      </c>
      <c r="G305" s="70" t="s">
        <v>21</v>
      </c>
      <c r="H305" s="152">
        <v>240</v>
      </c>
      <c r="I305" s="152">
        <v>280</v>
      </c>
      <c r="J305" s="152">
        <f t="shared" si="25"/>
        <v>116.66666666666667</v>
      </c>
      <c r="K305" s="19">
        <f>J305</f>
        <v>116.66666666666667</v>
      </c>
      <c r="L305" s="115" t="s">
        <v>73</v>
      </c>
      <c r="M305" s="277"/>
      <c r="N305" s="352"/>
    </row>
    <row r="306" spans="1:14" ht="45" customHeight="1" x14ac:dyDescent="0.25">
      <c r="A306" s="242"/>
      <c r="B306" s="310"/>
      <c r="C306" s="366" t="s">
        <v>54</v>
      </c>
      <c r="D306" s="367" t="s">
        <v>13</v>
      </c>
      <c r="E306" s="44" t="s">
        <v>14</v>
      </c>
      <c r="F306" s="44" t="s">
        <v>15</v>
      </c>
      <c r="G306" s="45" t="s">
        <v>16</v>
      </c>
      <c r="H306" s="161">
        <v>75</v>
      </c>
      <c r="I306" s="161">
        <v>75</v>
      </c>
      <c r="J306" s="174">
        <f t="shared" si="25"/>
        <v>100</v>
      </c>
      <c r="K306" s="377">
        <f>(J306+J307)/2</f>
        <v>100</v>
      </c>
      <c r="L306" s="282" t="s">
        <v>73</v>
      </c>
      <c r="M306" s="277"/>
      <c r="N306" s="352"/>
    </row>
    <row r="307" spans="1:14" ht="30" customHeight="1" x14ac:dyDescent="0.25">
      <c r="A307" s="242"/>
      <c r="B307" s="310"/>
      <c r="C307" s="302"/>
      <c r="D307" s="314"/>
      <c r="E307" s="67" t="s">
        <v>14</v>
      </c>
      <c r="F307" s="67" t="s">
        <v>17</v>
      </c>
      <c r="G307" s="46" t="s">
        <v>16</v>
      </c>
      <c r="H307" s="153">
        <v>75</v>
      </c>
      <c r="I307" s="153">
        <v>75</v>
      </c>
      <c r="J307" s="174">
        <f t="shared" si="25"/>
        <v>100</v>
      </c>
      <c r="K307" s="239"/>
      <c r="L307" s="283"/>
      <c r="M307" s="277"/>
      <c r="N307" s="352"/>
    </row>
    <row r="308" spans="1:14" ht="90.6" customHeight="1" x14ac:dyDescent="0.25">
      <c r="A308" s="242"/>
      <c r="B308" s="310"/>
      <c r="C308" s="302"/>
      <c r="D308" s="314"/>
      <c r="E308" s="67" t="s">
        <v>18</v>
      </c>
      <c r="F308" s="67" t="s">
        <v>54</v>
      </c>
      <c r="G308" s="46" t="s">
        <v>41</v>
      </c>
      <c r="H308" s="154">
        <v>4504</v>
      </c>
      <c r="I308" s="154">
        <v>4504</v>
      </c>
      <c r="J308" s="154">
        <f t="shared" si="25"/>
        <v>100</v>
      </c>
      <c r="K308" s="83">
        <f>J308</f>
        <v>100</v>
      </c>
      <c r="L308" s="129" t="s">
        <v>73</v>
      </c>
      <c r="M308" s="277"/>
      <c r="N308" s="352"/>
    </row>
    <row r="309" spans="1:14" ht="30" customHeight="1" x14ac:dyDescent="0.25">
      <c r="A309" s="242"/>
      <c r="B309" s="287"/>
      <c r="C309" s="327" t="s">
        <v>42</v>
      </c>
      <c r="D309" s="327"/>
      <c r="E309" s="89" t="s">
        <v>14</v>
      </c>
      <c r="F309" s="47"/>
      <c r="G309" s="33"/>
      <c r="H309" s="178"/>
      <c r="I309" s="178"/>
      <c r="J309" s="178"/>
      <c r="K309" s="83">
        <f>(K278+K291+K294+K297+K300+K303+K306)/7</f>
        <v>100</v>
      </c>
      <c r="L309" s="138"/>
      <c r="M309" s="277"/>
      <c r="N309" s="352"/>
    </row>
    <row r="310" spans="1:14" ht="30" customHeight="1" x14ac:dyDescent="0.25">
      <c r="A310" s="243"/>
      <c r="B310" s="288"/>
      <c r="C310" s="285"/>
      <c r="D310" s="285"/>
      <c r="E310" s="81" t="s">
        <v>18</v>
      </c>
      <c r="F310" s="32"/>
      <c r="G310" s="33"/>
      <c r="H310" s="178"/>
      <c r="I310" s="178"/>
      <c r="J310" s="166">
        <f>(J280+J281+J282+J283+J284+J285+J286+J287+J288+J289+J290+J293+J299+J296+J302+J305+J308)/17</f>
        <v>110.10760833450693</v>
      </c>
      <c r="K310" s="83"/>
      <c r="L310" s="91"/>
      <c r="M310" s="277"/>
      <c r="N310" s="353"/>
    </row>
    <row r="311" spans="1:14" ht="45" x14ac:dyDescent="0.25">
      <c r="A311" s="241">
        <v>16</v>
      </c>
      <c r="B311" s="286" t="s">
        <v>126</v>
      </c>
      <c r="C311" s="232" t="s">
        <v>75</v>
      </c>
      <c r="D311" s="235" t="s">
        <v>13</v>
      </c>
      <c r="E311" s="60" t="s">
        <v>14</v>
      </c>
      <c r="F311" s="60" t="s">
        <v>15</v>
      </c>
      <c r="G311" s="28" t="s">
        <v>16</v>
      </c>
      <c r="H311" s="153">
        <v>75</v>
      </c>
      <c r="I311" s="153">
        <v>75</v>
      </c>
      <c r="J311" s="154">
        <f>I311/H311*100</f>
        <v>100</v>
      </c>
      <c r="K311" s="238">
        <f>(J311+J312)/2</f>
        <v>100</v>
      </c>
      <c r="L311" s="228" t="s">
        <v>73</v>
      </c>
      <c r="M311" s="277"/>
      <c r="N311" s="258">
        <f>(SUM(J311:J339)/29)</f>
        <v>102.59176356787781</v>
      </c>
    </row>
    <row r="312" spans="1:14" ht="30" customHeight="1" x14ac:dyDescent="0.25">
      <c r="A312" s="242"/>
      <c r="B312" s="287"/>
      <c r="C312" s="233"/>
      <c r="D312" s="236"/>
      <c r="E312" s="60" t="s">
        <v>14</v>
      </c>
      <c r="F312" s="60" t="s">
        <v>17</v>
      </c>
      <c r="G312" s="28" t="s">
        <v>16</v>
      </c>
      <c r="H312" s="153">
        <v>75</v>
      </c>
      <c r="I312" s="153">
        <v>75</v>
      </c>
      <c r="J312" s="154">
        <f>I312/H312*100</f>
        <v>100</v>
      </c>
      <c r="K312" s="239"/>
      <c r="L312" s="229"/>
      <c r="M312" s="277"/>
      <c r="N312" s="259"/>
    </row>
    <row r="313" spans="1:14" ht="49.15" customHeight="1" x14ac:dyDescent="0.25">
      <c r="A313" s="242"/>
      <c r="B313" s="287"/>
      <c r="C313" s="233"/>
      <c r="D313" s="236"/>
      <c r="E313" s="273" t="s">
        <v>18</v>
      </c>
      <c r="F313" s="273" t="s">
        <v>63</v>
      </c>
      <c r="G313" s="72" t="s">
        <v>36</v>
      </c>
      <c r="H313" s="167">
        <v>1558</v>
      </c>
      <c r="I313" s="167">
        <v>1353</v>
      </c>
      <c r="J313" s="154">
        <f t="shared" ref="J313:J325" si="26">I313/H313*100</f>
        <v>86.842105263157904</v>
      </c>
      <c r="K313" s="450">
        <f>(J313+J314)/2</f>
        <v>91.322461082283183</v>
      </c>
      <c r="L313" s="361" t="s">
        <v>168</v>
      </c>
      <c r="M313" s="277"/>
      <c r="N313" s="259"/>
    </row>
    <row r="314" spans="1:14" ht="56.25" customHeight="1" x14ac:dyDescent="0.25">
      <c r="A314" s="242"/>
      <c r="B314" s="287"/>
      <c r="C314" s="233"/>
      <c r="D314" s="236"/>
      <c r="E314" s="274"/>
      <c r="F314" s="274"/>
      <c r="G314" s="72" t="s">
        <v>37</v>
      </c>
      <c r="H314" s="167">
        <v>10650</v>
      </c>
      <c r="I314" s="167">
        <v>10203</v>
      </c>
      <c r="J314" s="154">
        <f t="shared" si="26"/>
        <v>95.802816901408448</v>
      </c>
      <c r="K314" s="450"/>
      <c r="L314" s="362"/>
      <c r="M314" s="277"/>
      <c r="N314" s="259"/>
    </row>
    <row r="315" spans="1:14" ht="64.150000000000006" customHeight="1" x14ac:dyDescent="0.25">
      <c r="A315" s="242"/>
      <c r="B315" s="287"/>
      <c r="C315" s="233"/>
      <c r="D315" s="236"/>
      <c r="E315" s="232" t="s">
        <v>18</v>
      </c>
      <c r="F315" s="293" t="s">
        <v>103</v>
      </c>
      <c r="G315" s="28" t="s">
        <v>28</v>
      </c>
      <c r="H315" s="167">
        <v>486</v>
      </c>
      <c r="I315" s="167">
        <v>486</v>
      </c>
      <c r="J315" s="154">
        <f t="shared" si="26"/>
        <v>100</v>
      </c>
      <c r="K315" s="275">
        <f>(J315+J316)/2</f>
        <v>100</v>
      </c>
      <c r="L315" s="226" t="s">
        <v>73</v>
      </c>
      <c r="M315" s="277"/>
      <c r="N315" s="259"/>
    </row>
    <row r="316" spans="1:14" ht="78" customHeight="1" x14ac:dyDescent="0.25">
      <c r="A316" s="242"/>
      <c r="B316" s="287"/>
      <c r="C316" s="233"/>
      <c r="D316" s="236"/>
      <c r="E316" s="234"/>
      <c r="F316" s="295"/>
      <c r="G316" s="28" t="s">
        <v>27</v>
      </c>
      <c r="H316" s="167">
        <v>1317</v>
      </c>
      <c r="I316" s="167">
        <v>1317</v>
      </c>
      <c r="J316" s="154">
        <f t="shared" si="26"/>
        <v>100</v>
      </c>
      <c r="K316" s="276"/>
      <c r="L316" s="227"/>
      <c r="M316" s="277"/>
      <c r="N316" s="259"/>
    </row>
    <row r="317" spans="1:14" ht="54" customHeight="1" x14ac:dyDescent="0.25">
      <c r="A317" s="242"/>
      <c r="B317" s="287"/>
      <c r="C317" s="233"/>
      <c r="D317" s="236"/>
      <c r="E317" s="273" t="s">
        <v>18</v>
      </c>
      <c r="F317" s="232" t="s">
        <v>111</v>
      </c>
      <c r="G317" s="28" t="s">
        <v>28</v>
      </c>
      <c r="H317" s="167">
        <v>2880</v>
      </c>
      <c r="I317" s="167">
        <v>4101</v>
      </c>
      <c r="J317" s="154">
        <f t="shared" si="26"/>
        <v>142.39583333333334</v>
      </c>
      <c r="K317" s="275">
        <f>(J317+J318)/2</f>
        <v>127.63412031217264</v>
      </c>
      <c r="L317" s="226" t="s">
        <v>73</v>
      </c>
      <c r="M317" s="277"/>
      <c r="N317" s="259"/>
    </row>
    <row r="318" spans="1:14" ht="53.25" customHeight="1" x14ac:dyDescent="0.25">
      <c r="A318" s="242"/>
      <c r="B318" s="287"/>
      <c r="C318" s="233"/>
      <c r="D318" s="236"/>
      <c r="E318" s="274"/>
      <c r="F318" s="234"/>
      <c r="G318" s="28" t="s">
        <v>27</v>
      </c>
      <c r="H318" s="167">
        <v>7955</v>
      </c>
      <c r="I318" s="167">
        <v>8979</v>
      </c>
      <c r="J318" s="154">
        <f t="shared" si="26"/>
        <v>112.87240729101194</v>
      </c>
      <c r="K318" s="276"/>
      <c r="L318" s="227"/>
      <c r="M318" s="277"/>
      <c r="N318" s="259"/>
    </row>
    <row r="319" spans="1:14" ht="57.6" customHeight="1" x14ac:dyDescent="0.25">
      <c r="A319" s="242"/>
      <c r="B319" s="287"/>
      <c r="C319" s="233"/>
      <c r="D319" s="236"/>
      <c r="E319" s="273" t="s">
        <v>18</v>
      </c>
      <c r="F319" s="273" t="s">
        <v>96</v>
      </c>
      <c r="G319" s="28" t="s">
        <v>28</v>
      </c>
      <c r="H319" s="167">
        <v>1650</v>
      </c>
      <c r="I319" s="167">
        <v>1658</v>
      </c>
      <c r="J319" s="154">
        <f t="shared" si="26"/>
        <v>100.48484848484848</v>
      </c>
      <c r="K319" s="275">
        <f>(J319+J320)/2</f>
        <v>100.63203463203462</v>
      </c>
      <c r="L319" s="226" t="s">
        <v>73</v>
      </c>
      <c r="M319" s="277"/>
      <c r="N319" s="259"/>
    </row>
    <row r="320" spans="1:14" ht="57.75" customHeight="1" x14ac:dyDescent="0.25">
      <c r="A320" s="242"/>
      <c r="B320" s="287"/>
      <c r="C320" s="233"/>
      <c r="D320" s="236"/>
      <c r="E320" s="274"/>
      <c r="F320" s="274"/>
      <c r="G320" s="28" t="s">
        <v>27</v>
      </c>
      <c r="H320" s="167">
        <v>1540</v>
      </c>
      <c r="I320" s="167">
        <v>1552</v>
      </c>
      <c r="J320" s="154">
        <f t="shared" si="26"/>
        <v>100.77922077922076</v>
      </c>
      <c r="K320" s="276"/>
      <c r="L320" s="227"/>
      <c r="M320" s="277"/>
      <c r="N320" s="259"/>
    </row>
    <row r="321" spans="1:14" ht="31.5" customHeight="1" x14ac:dyDescent="0.25">
      <c r="A321" s="242"/>
      <c r="B321" s="287"/>
      <c r="C321" s="233"/>
      <c r="D321" s="236"/>
      <c r="E321" s="60" t="s">
        <v>18</v>
      </c>
      <c r="F321" s="107" t="s">
        <v>43</v>
      </c>
      <c r="G321" s="28" t="s">
        <v>27</v>
      </c>
      <c r="H321" s="167">
        <v>1523</v>
      </c>
      <c r="I321" s="167">
        <v>1418</v>
      </c>
      <c r="J321" s="154">
        <f>I321/H321*100</f>
        <v>93.105712409717668</v>
      </c>
      <c r="K321" s="82">
        <f>J321</f>
        <v>93.105712409717668</v>
      </c>
      <c r="L321" s="150" t="s">
        <v>172</v>
      </c>
      <c r="M321" s="277"/>
      <c r="N321" s="259"/>
    </row>
    <row r="322" spans="1:14" ht="23.45" customHeight="1" x14ac:dyDescent="0.25">
      <c r="A322" s="242"/>
      <c r="B322" s="287"/>
      <c r="C322" s="233"/>
      <c r="D322" s="236"/>
      <c r="E322" s="232" t="s">
        <v>18</v>
      </c>
      <c r="F322" s="232" t="s">
        <v>44</v>
      </c>
      <c r="G322" s="28" t="s">
        <v>28</v>
      </c>
      <c r="H322" s="167">
        <v>793</v>
      </c>
      <c r="I322" s="176">
        <v>781</v>
      </c>
      <c r="J322" s="154">
        <f t="shared" si="26"/>
        <v>98.486759142496851</v>
      </c>
      <c r="K322" s="275">
        <f>(J322+J323)/2</f>
        <v>111.39350679771152</v>
      </c>
      <c r="L322" s="421" t="s">
        <v>73</v>
      </c>
      <c r="M322" s="277"/>
      <c r="N322" s="259"/>
    </row>
    <row r="323" spans="1:14" ht="19.899999999999999" customHeight="1" x14ac:dyDescent="0.25">
      <c r="A323" s="242"/>
      <c r="B323" s="287"/>
      <c r="C323" s="233"/>
      <c r="D323" s="236"/>
      <c r="E323" s="234"/>
      <c r="F323" s="234"/>
      <c r="G323" s="28" t="s">
        <v>27</v>
      </c>
      <c r="H323" s="175">
        <v>786</v>
      </c>
      <c r="I323" s="167">
        <v>977</v>
      </c>
      <c r="J323" s="154">
        <f t="shared" si="26"/>
        <v>124.30025445292621</v>
      </c>
      <c r="K323" s="276"/>
      <c r="L323" s="422"/>
      <c r="M323" s="277"/>
      <c r="N323" s="259"/>
    </row>
    <row r="324" spans="1:14" ht="42.6" customHeight="1" x14ac:dyDescent="0.25">
      <c r="A324" s="342"/>
      <c r="B324" s="343"/>
      <c r="C324" s="234"/>
      <c r="D324" s="237"/>
      <c r="E324" s="60" t="s">
        <v>18</v>
      </c>
      <c r="F324" s="60" t="s">
        <v>112</v>
      </c>
      <c r="G324" s="28" t="s">
        <v>27</v>
      </c>
      <c r="H324" s="167">
        <v>3525</v>
      </c>
      <c r="I324" s="167">
        <v>3545</v>
      </c>
      <c r="J324" s="154">
        <f>I324/H324*100</f>
        <v>100.56737588652483</v>
      </c>
      <c r="K324" s="83">
        <f>J324</f>
        <v>100.56737588652483</v>
      </c>
      <c r="L324" s="283" t="s">
        <v>73</v>
      </c>
      <c r="M324" s="277"/>
      <c r="N324" s="259"/>
    </row>
    <row r="325" spans="1:14" ht="45" customHeight="1" x14ac:dyDescent="0.25">
      <c r="A325" s="242"/>
      <c r="B325" s="287"/>
      <c r="C325" s="232" t="s">
        <v>91</v>
      </c>
      <c r="D325" s="235" t="s">
        <v>13</v>
      </c>
      <c r="E325" s="60" t="s">
        <v>14</v>
      </c>
      <c r="F325" s="60" t="s">
        <v>15</v>
      </c>
      <c r="G325" s="28" t="s">
        <v>16</v>
      </c>
      <c r="H325" s="153">
        <v>75</v>
      </c>
      <c r="I325" s="153">
        <v>75</v>
      </c>
      <c r="J325" s="154">
        <f t="shared" si="26"/>
        <v>100</v>
      </c>
      <c r="K325" s="238">
        <f>(J325+J326)/2</f>
        <v>100</v>
      </c>
      <c r="L325" s="282" t="s">
        <v>73</v>
      </c>
      <c r="M325" s="277"/>
      <c r="N325" s="259"/>
    </row>
    <row r="326" spans="1:14" ht="30" customHeight="1" x14ac:dyDescent="0.25">
      <c r="A326" s="242"/>
      <c r="B326" s="287"/>
      <c r="C326" s="233"/>
      <c r="D326" s="236"/>
      <c r="E326" s="60" t="s">
        <v>14</v>
      </c>
      <c r="F326" s="60" t="s">
        <v>17</v>
      </c>
      <c r="G326" s="28" t="s">
        <v>16</v>
      </c>
      <c r="H326" s="153">
        <v>75</v>
      </c>
      <c r="I326" s="153">
        <v>75</v>
      </c>
      <c r="J326" s="154">
        <v>100</v>
      </c>
      <c r="K326" s="239"/>
      <c r="L326" s="283"/>
      <c r="M326" s="277"/>
      <c r="N326" s="259"/>
    </row>
    <row r="327" spans="1:14" ht="45" customHeight="1" x14ac:dyDescent="0.25">
      <c r="A327" s="242"/>
      <c r="B327" s="287"/>
      <c r="C327" s="234"/>
      <c r="D327" s="237"/>
      <c r="E327" s="60" t="s">
        <v>18</v>
      </c>
      <c r="F327" s="60" t="s">
        <v>91</v>
      </c>
      <c r="G327" s="28" t="s">
        <v>27</v>
      </c>
      <c r="H327" s="167">
        <v>420</v>
      </c>
      <c r="I327" s="167">
        <v>422</v>
      </c>
      <c r="J327" s="154">
        <f>I327/H327*100</f>
        <v>100.47619047619048</v>
      </c>
      <c r="K327" s="83">
        <f>J327</f>
        <v>100.47619047619048</v>
      </c>
      <c r="L327" s="124" t="s">
        <v>73</v>
      </c>
      <c r="M327" s="277"/>
      <c r="N327" s="259"/>
    </row>
    <row r="328" spans="1:14" ht="45" customHeight="1" x14ac:dyDescent="0.25">
      <c r="A328" s="242"/>
      <c r="B328" s="287"/>
      <c r="C328" s="232" t="s">
        <v>50</v>
      </c>
      <c r="D328" s="235" t="s">
        <v>13</v>
      </c>
      <c r="E328" s="60" t="s">
        <v>14</v>
      </c>
      <c r="F328" s="60" t="s">
        <v>15</v>
      </c>
      <c r="G328" s="28" t="s">
        <v>16</v>
      </c>
      <c r="H328" s="153">
        <v>75</v>
      </c>
      <c r="I328" s="153">
        <v>75</v>
      </c>
      <c r="J328" s="154">
        <f>I328/H328*100</f>
        <v>100</v>
      </c>
      <c r="K328" s="238">
        <f>(J328+J329)/2</f>
        <v>100</v>
      </c>
      <c r="L328" s="228" t="s">
        <v>73</v>
      </c>
      <c r="M328" s="277"/>
      <c r="N328" s="259"/>
    </row>
    <row r="329" spans="1:14" ht="30" customHeight="1" x14ac:dyDescent="0.25">
      <c r="A329" s="242"/>
      <c r="B329" s="287"/>
      <c r="C329" s="233"/>
      <c r="D329" s="236"/>
      <c r="E329" s="60" t="s">
        <v>14</v>
      </c>
      <c r="F329" s="60" t="s">
        <v>17</v>
      </c>
      <c r="G329" s="28" t="s">
        <v>16</v>
      </c>
      <c r="H329" s="153">
        <v>75</v>
      </c>
      <c r="I329" s="153">
        <v>75</v>
      </c>
      <c r="J329" s="154">
        <v>100</v>
      </c>
      <c r="K329" s="239"/>
      <c r="L329" s="240"/>
      <c r="M329" s="277"/>
      <c r="N329" s="259"/>
    </row>
    <row r="330" spans="1:14" ht="106.5" customHeight="1" x14ac:dyDescent="0.25">
      <c r="A330" s="242"/>
      <c r="B330" s="287"/>
      <c r="C330" s="234"/>
      <c r="D330" s="237"/>
      <c r="E330" s="60" t="s">
        <v>18</v>
      </c>
      <c r="F330" s="60" t="s">
        <v>111</v>
      </c>
      <c r="G330" s="72" t="s">
        <v>46</v>
      </c>
      <c r="H330" s="176">
        <v>42</v>
      </c>
      <c r="I330" s="176">
        <v>50</v>
      </c>
      <c r="J330" s="154">
        <f>I330/H330*100</f>
        <v>119.04761904761905</v>
      </c>
      <c r="K330" s="83">
        <f>J330</f>
        <v>119.04761904761905</v>
      </c>
      <c r="L330" s="113" t="s">
        <v>73</v>
      </c>
      <c r="M330" s="277"/>
      <c r="N330" s="259"/>
    </row>
    <row r="331" spans="1:14" ht="45" customHeight="1" x14ac:dyDescent="0.25">
      <c r="A331" s="242"/>
      <c r="B331" s="287"/>
      <c r="C331" s="232" t="s">
        <v>51</v>
      </c>
      <c r="D331" s="235" t="s">
        <v>13</v>
      </c>
      <c r="E331" s="60" t="s">
        <v>14</v>
      </c>
      <c r="F331" s="60" t="s">
        <v>15</v>
      </c>
      <c r="G331" s="28" t="s">
        <v>16</v>
      </c>
      <c r="H331" s="153">
        <v>75</v>
      </c>
      <c r="I331" s="153">
        <v>75</v>
      </c>
      <c r="J331" s="154">
        <f t="shared" ref="J331:J339" si="27">I331/H331*100</f>
        <v>100</v>
      </c>
      <c r="K331" s="238">
        <f>(J331+J332)/2</f>
        <v>100</v>
      </c>
      <c r="L331" s="282" t="s">
        <v>73</v>
      </c>
      <c r="M331" s="277"/>
      <c r="N331" s="259"/>
    </row>
    <row r="332" spans="1:14" ht="30" customHeight="1" x14ac:dyDescent="0.25">
      <c r="A332" s="242"/>
      <c r="B332" s="287"/>
      <c r="C332" s="233"/>
      <c r="D332" s="236"/>
      <c r="E332" s="60" t="s">
        <v>14</v>
      </c>
      <c r="F332" s="60" t="s">
        <v>17</v>
      </c>
      <c r="G332" s="28" t="s">
        <v>16</v>
      </c>
      <c r="H332" s="153">
        <v>75</v>
      </c>
      <c r="I332" s="153">
        <v>75</v>
      </c>
      <c r="J332" s="154">
        <f t="shared" si="27"/>
        <v>100</v>
      </c>
      <c r="K332" s="239"/>
      <c r="L332" s="283"/>
      <c r="M332" s="277"/>
      <c r="N332" s="259"/>
    </row>
    <row r="333" spans="1:14" ht="59.45" customHeight="1" x14ac:dyDescent="0.25">
      <c r="A333" s="242"/>
      <c r="B333" s="287"/>
      <c r="C333" s="234"/>
      <c r="D333" s="237"/>
      <c r="E333" s="60" t="s">
        <v>18</v>
      </c>
      <c r="F333" s="60" t="s">
        <v>127</v>
      </c>
      <c r="G333" s="72" t="s">
        <v>21</v>
      </c>
      <c r="H333" s="167">
        <v>230</v>
      </c>
      <c r="I333" s="167">
        <v>230</v>
      </c>
      <c r="J333" s="154">
        <f>I333/H333*100</f>
        <v>100</v>
      </c>
      <c r="K333" s="83">
        <f>J333</f>
        <v>100</v>
      </c>
      <c r="L333" s="129" t="s">
        <v>73</v>
      </c>
      <c r="M333" s="277"/>
      <c r="N333" s="259"/>
    </row>
    <row r="334" spans="1:14" ht="45" customHeight="1" x14ac:dyDescent="0.25">
      <c r="A334" s="242"/>
      <c r="B334" s="287"/>
      <c r="C334" s="232" t="s">
        <v>66</v>
      </c>
      <c r="D334" s="235" t="s">
        <v>13</v>
      </c>
      <c r="E334" s="60" t="s">
        <v>14</v>
      </c>
      <c r="F334" s="60" t="s">
        <v>15</v>
      </c>
      <c r="G334" s="28" t="s">
        <v>16</v>
      </c>
      <c r="H334" s="153">
        <v>75</v>
      </c>
      <c r="I334" s="153">
        <v>75</v>
      </c>
      <c r="J334" s="154">
        <f t="shared" si="27"/>
        <v>100</v>
      </c>
      <c r="K334" s="238">
        <f>(J334+J335)/2</f>
        <v>100</v>
      </c>
      <c r="L334" s="282" t="s">
        <v>73</v>
      </c>
      <c r="M334" s="277"/>
      <c r="N334" s="259"/>
    </row>
    <row r="335" spans="1:14" ht="30" customHeight="1" x14ac:dyDescent="0.25">
      <c r="A335" s="242"/>
      <c r="B335" s="287"/>
      <c r="C335" s="233"/>
      <c r="D335" s="236"/>
      <c r="E335" s="60" t="s">
        <v>14</v>
      </c>
      <c r="F335" s="60" t="s">
        <v>17</v>
      </c>
      <c r="G335" s="28" t="s">
        <v>16</v>
      </c>
      <c r="H335" s="153">
        <v>75</v>
      </c>
      <c r="I335" s="153">
        <v>75</v>
      </c>
      <c r="J335" s="154">
        <f t="shared" si="27"/>
        <v>100</v>
      </c>
      <c r="K335" s="239"/>
      <c r="L335" s="283"/>
      <c r="M335" s="277"/>
      <c r="N335" s="259"/>
    </row>
    <row r="336" spans="1:14" ht="31.5" customHeight="1" x14ac:dyDescent="0.25">
      <c r="A336" s="242"/>
      <c r="B336" s="287"/>
      <c r="C336" s="234"/>
      <c r="D336" s="237"/>
      <c r="E336" s="60" t="s">
        <v>18</v>
      </c>
      <c r="F336" s="64" t="s">
        <v>39</v>
      </c>
      <c r="G336" s="28" t="s">
        <v>40</v>
      </c>
      <c r="H336" s="167">
        <v>11900</v>
      </c>
      <c r="I336" s="167">
        <v>11900</v>
      </c>
      <c r="J336" s="154">
        <f>I336/H336*100</f>
        <v>100</v>
      </c>
      <c r="K336" s="83">
        <f>J336</f>
        <v>100</v>
      </c>
      <c r="L336" s="129" t="s">
        <v>73</v>
      </c>
      <c r="M336" s="277"/>
      <c r="N336" s="259"/>
    </row>
    <row r="337" spans="1:14" ht="45" customHeight="1" x14ac:dyDescent="0.25">
      <c r="A337" s="242"/>
      <c r="B337" s="287"/>
      <c r="C337" s="232" t="s">
        <v>54</v>
      </c>
      <c r="D337" s="235" t="s">
        <v>13</v>
      </c>
      <c r="E337" s="60" t="s">
        <v>14</v>
      </c>
      <c r="F337" s="60" t="s">
        <v>15</v>
      </c>
      <c r="G337" s="28" t="s">
        <v>16</v>
      </c>
      <c r="H337" s="153">
        <v>75</v>
      </c>
      <c r="I337" s="153">
        <v>75</v>
      </c>
      <c r="J337" s="154">
        <f t="shared" si="27"/>
        <v>100</v>
      </c>
      <c r="K337" s="238">
        <f>(J337+J338)/2</f>
        <v>100</v>
      </c>
      <c r="L337" s="282" t="s">
        <v>73</v>
      </c>
      <c r="M337" s="277"/>
      <c r="N337" s="259"/>
    </row>
    <row r="338" spans="1:14" ht="30" customHeight="1" x14ac:dyDescent="0.25">
      <c r="A338" s="242"/>
      <c r="B338" s="287"/>
      <c r="C338" s="233"/>
      <c r="D338" s="236"/>
      <c r="E338" s="60" t="s">
        <v>14</v>
      </c>
      <c r="F338" s="60" t="s">
        <v>17</v>
      </c>
      <c r="G338" s="28" t="s">
        <v>16</v>
      </c>
      <c r="H338" s="153">
        <v>75</v>
      </c>
      <c r="I338" s="153">
        <v>75</v>
      </c>
      <c r="J338" s="154">
        <f t="shared" si="27"/>
        <v>100</v>
      </c>
      <c r="K338" s="239"/>
      <c r="L338" s="283"/>
      <c r="M338" s="277"/>
      <c r="N338" s="259"/>
    </row>
    <row r="339" spans="1:14" ht="87.6" customHeight="1" x14ac:dyDescent="0.25">
      <c r="A339" s="242"/>
      <c r="B339" s="287"/>
      <c r="C339" s="234"/>
      <c r="D339" s="237"/>
      <c r="E339" s="60" t="s">
        <v>18</v>
      </c>
      <c r="F339" s="60" t="s">
        <v>54</v>
      </c>
      <c r="G339" s="28" t="s">
        <v>41</v>
      </c>
      <c r="H339" s="153">
        <v>400</v>
      </c>
      <c r="I339" s="153">
        <v>400</v>
      </c>
      <c r="J339" s="154">
        <f t="shared" si="27"/>
        <v>100</v>
      </c>
      <c r="K339" s="83">
        <f>J339</f>
        <v>100</v>
      </c>
      <c r="L339" s="129" t="s">
        <v>73</v>
      </c>
      <c r="M339" s="277"/>
      <c r="N339" s="259"/>
    </row>
    <row r="340" spans="1:14" ht="30" customHeight="1" x14ac:dyDescent="0.25">
      <c r="A340" s="242"/>
      <c r="B340" s="287"/>
      <c r="C340" s="284" t="s">
        <v>42</v>
      </c>
      <c r="D340" s="284"/>
      <c r="E340" s="81" t="s">
        <v>14</v>
      </c>
      <c r="F340" s="32"/>
      <c r="G340" s="33"/>
      <c r="H340" s="177"/>
      <c r="I340" s="177"/>
      <c r="J340" s="178"/>
      <c r="K340" s="83">
        <f>(K311+K325+K328+K331+K334+K337)/6</f>
        <v>100</v>
      </c>
      <c r="L340" s="91"/>
      <c r="M340" s="277"/>
      <c r="N340" s="259"/>
    </row>
    <row r="341" spans="1:14" ht="30" customHeight="1" x14ac:dyDescent="0.25">
      <c r="A341" s="243"/>
      <c r="B341" s="288"/>
      <c r="C341" s="285"/>
      <c r="D341" s="285"/>
      <c r="E341" s="81" t="s">
        <v>18</v>
      </c>
      <c r="F341" s="32"/>
      <c r="G341" s="33"/>
      <c r="H341" s="177"/>
      <c r="I341" s="177"/>
      <c r="J341" s="166">
        <f>(J313+J314+J315+J316+J317+J318+J319+J320+J321+J322+J323+J324+J327+J330+J333+J336+J339)/17</f>
        <v>104.4212437334386</v>
      </c>
      <c r="K341" s="83"/>
      <c r="L341" s="91"/>
      <c r="M341" s="277"/>
      <c r="N341" s="354"/>
    </row>
    <row r="342" spans="1:14" ht="50.25" customHeight="1" x14ac:dyDescent="0.25">
      <c r="A342" s="241">
        <v>17</v>
      </c>
      <c r="B342" s="286" t="s">
        <v>128</v>
      </c>
      <c r="C342" s="293" t="s">
        <v>75</v>
      </c>
      <c r="D342" s="334" t="s">
        <v>13</v>
      </c>
      <c r="E342" s="60" t="s">
        <v>14</v>
      </c>
      <c r="F342" s="60" t="s">
        <v>15</v>
      </c>
      <c r="G342" s="28" t="s">
        <v>16</v>
      </c>
      <c r="H342" s="153">
        <v>75</v>
      </c>
      <c r="I342" s="153">
        <v>75</v>
      </c>
      <c r="J342" s="154">
        <f>I342/H342*100</f>
        <v>100</v>
      </c>
      <c r="K342" s="238">
        <f>(J342+J343)/2</f>
        <v>100</v>
      </c>
      <c r="L342" s="228" t="s">
        <v>73</v>
      </c>
      <c r="M342" s="277"/>
      <c r="N342" s="351">
        <f>(SUM(J342:J371)/30)</f>
        <v>101.11743495798493</v>
      </c>
    </row>
    <row r="343" spans="1:14" ht="36" customHeight="1" x14ac:dyDescent="0.25">
      <c r="A343" s="242"/>
      <c r="B343" s="287"/>
      <c r="C343" s="294"/>
      <c r="D343" s="335"/>
      <c r="E343" s="60" t="s">
        <v>14</v>
      </c>
      <c r="F343" s="60" t="s">
        <v>17</v>
      </c>
      <c r="G343" s="28" t="s">
        <v>16</v>
      </c>
      <c r="H343" s="153">
        <v>75</v>
      </c>
      <c r="I343" s="153">
        <v>75</v>
      </c>
      <c r="J343" s="154">
        <f>I343/H343*100</f>
        <v>100</v>
      </c>
      <c r="K343" s="239"/>
      <c r="L343" s="230"/>
      <c r="M343" s="277"/>
      <c r="N343" s="352"/>
    </row>
    <row r="344" spans="1:14" ht="49.5" customHeight="1" x14ac:dyDescent="0.25">
      <c r="A344" s="242"/>
      <c r="B344" s="287"/>
      <c r="C344" s="294"/>
      <c r="D344" s="335"/>
      <c r="E344" s="273" t="s">
        <v>18</v>
      </c>
      <c r="F344" s="273" t="s">
        <v>63</v>
      </c>
      <c r="G344" s="72" t="s">
        <v>28</v>
      </c>
      <c r="H344" s="167">
        <v>356</v>
      </c>
      <c r="I344" s="167">
        <v>317</v>
      </c>
      <c r="J344" s="154">
        <f>I344/H344*100</f>
        <v>89.044943820224717</v>
      </c>
      <c r="K344" s="450">
        <f>(J344+J345)/2</f>
        <v>91.27408712906427</v>
      </c>
      <c r="L344" s="464" t="s">
        <v>169</v>
      </c>
      <c r="M344" s="277"/>
      <c r="N344" s="352"/>
    </row>
    <row r="345" spans="1:14" ht="53.25" customHeight="1" x14ac:dyDescent="0.25">
      <c r="A345" s="242"/>
      <c r="B345" s="287"/>
      <c r="C345" s="294"/>
      <c r="D345" s="335"/>
      <c r="E345" s="274"/>
      <c r="F345" s="274"/>
      <c r="G345" s="72" t="s">
        <v>27</v>
      </c>
      <c r="H345" s="167">
        <v>2786</v>
      </c>
      <c r="I345" s="167">
        <v>2605</v>
      </c>
      <c r="J345" s="154">
        <f>I345/H345*100</f>
        <v>93.50323043790381</v>
      </c>
      <c r="K345" s="450"/>
      <c r="L345" s="465"/>
      <c r="M345" s="277"/>
      <c r="N345" s="352"/>
    </row>
    <row r="346" spans="1:14" ht="63" customHeight="1" x14ac:dyDescent="0.25">
      <c r="A346" s="242"/>
      <c r="B346" s="287"/>
      <c r="C346" s="294"/>
      <c r="D346" s="335"/>
      <c r="E346" s="232" t="s">
        <v>18</v>
      </c>
      <c r="F346" s="273" t="s">
        <v>103</v>
      </c>
      <c r="G346" s="28" t="s">
        <v>28</v>
      </c>
      <c r="H346" s="167">
        <v>768</v>
      </c>
      <c r="I346" s="167">
        <v>803</v>
      </c>
      <c r="J346" s="154">
        <f t="shared" ref="J346:J351" si="28">I346/H346*100</f>
        <v>104.55729166666667</v>
      </c>
      <c r="K346" s="275">
        <f>(J346+J347)/2</f>
        <v>104.47472426470588</v>
      </c>
      <c r="L346" s="421" t="s">
        <v>73</v>
      </c>
      <c r="M346" s="277"/>
      <c r="N346" s="352"/>
    </row>
    <row r="347" spans="1:14" ht="69" customHeight="1" x14ac:dyDescent="0.25">
      <c r="A347" s="242"/>
      <c r="B347" s="287"/>
      <c r="C347" s="294"/>
      <c r="D347" s="335"/>
      <c r="E347" s="234"/>
      <c r="F347" s="274"/>
      <c r="G347" s="28" t="s">
        <v>27</v>
      </c>
      <c r="H347" s="167">
        <v>2550</v>
      </c>
      <c r="I347" s="167">
        <v>2662</v>
      </c>
      <c r="J347" s="154">
        <f t="shared" si="28"/>
        <v>104.3921568627451</v>
      </c>
      <c r="K347" s="276"/>
      <c r="L347" s="422"/>
      <c r="M347" s="277"/>
      <c r="N347" s="352"/>
    </row>
    <row r="348" spans="1:14" ht="53.25" customHeight="1" x14ac:dyDescent="0.25">
      <c r="A348" s="242"/>
      <c r="B348" s="287"/>
      <c r="C348" s="294"/>
      <c r="D348" s="335"/>
      <c r="E348" s="273" t="s">
        <v>18</v>
      </c>
      <c r="F348" s="232" t="s">
        <v>111</v>
      </c>
      <c r="G348" s="28" t="s">
        <v>28</v>
      </c>
      <c r="H348" s="167">
        <v>2750</v>
      </c>
      <c r="I348" s="167">
        <v>2882</v>
      </c>
      <c r="J348" s="154">
        <f t="shared" si="28"/>
        <v>104.80000000000001</v>
      </c>
      <c r="K348" s="275">
        <f>(J348+J349)/2</f>
        <v>106.35833333333333</v>
      </c>
      <c r="L348" s="226" t="s">
        <v>73</v>
      </c>
      <c r="M348" s="277"/>
      <c r="N348" s="352"/>
    </row>
    <row r="349" spans="1:14" ht="54.6" customHeight="1" x14ac:dyDescent="0.25">
      <c r="A349" s="242"/>
      <c r="B349" s="287"/>
      <c r="C349" s="294"/>
      <c r="D349" s="335"/>
      <c r="E349" s="274"/>
      <c r="F349" s="234"/>
      <c r="G349" s="28" t="s">
        <v>27</v>
      </c>
      <c r="H349" s="167">
        <v>6000</v>
      </c>
      <c r="I349" s="167">
        <v>6475</v>
      </c>
      <c r="J349" s="154">
        <f>I349/H349*100</f>
        <v>107.91666666666666</v>
      </c>
      <c r="K349" s="276"/>
      <c r="L349" s="227"/>
      <c r="M349" s="277"/>
      <c r="N349" s="352"/>
    </row>
    <row r="350" spans="1:14" ht="52.15" customHeight="1" x14ac:dyDescent="0.25">
      <c r="A350" s="242"/>
      <c r="B350" s="287"/>
      <c r="C350" s="294"/>
      <c r="D350" s="335"/>
      <c r="E350" s="273" t="s">
        <v>18</v>
      </c>
      <c r="F350" s="273" t="s">
        <v>96</v>
      </c>
      <c r="G350" s="28" t="s">
        <v>28</v>
      </c>
      <c r="H350" s="167">
        <v>450</v>
      </c>
      <c r="I350" s="167">
        <v>425</v>
      </c>
      <c r="J350" s="154">
        <f t="shared" si="28"/>
        <v>94.444444444444443</v>
      </c>
      <c r="K350" s="275">
        <f>(J350+J351)/2</f>
        <v>96.388888888888886</v>
      </c>
      <c r="L350" s="464" t="s">
        <v>84</v>
      </c>
      <c r="M350" s="277"/>
      <c r="N350" s="352"/>
    </row>
    <row r="351" spans="1:14" ht="55.5" customHeight="1" x14ac:dyDescent="0.25">
      <c r="A351" s="242"/>
      <c r="B351" s="287"/>
      <c r="C351" s="294"/>
      <c r="D351" s="335"/>
      <c r="E351" s="274"/>
      <c r="F351" s="274"/>
      <c r="G351" s="28" t="s">
        <v>27</v>
      </c>
      <c r="H351" s="167">
        <v>300</v>
      </c>
      <c r="I351" s="167">
        <v>295</v>
      </c>
      <c r="J351" s="154">
        <f t="shared" si="28"/>
        <v>98.333333333333329</v>
      </c>
      <c r="K351" s="276"/>
      <c r="L351" s="470"/>
      <c r="M351" s="277"/>
      <c r="N351" s="352"/>
    </row>
    <row r="352" spans="1:14" ht="48" customHeight="1" x14ac:dyDescent="0.25">
      <c r="A352" s="242"/>
      <c r="B352" s="287"/>
      <c r="C352" s="294"/>
      <c r="D352" s="335"/>
      <c r="E352" s="60" t="s">
        <v>18</v>
      </c>
      <c r="F352" s="60" t="s">
        <v>112</v>
      </c>
      <c r="G352" s="28" t="s">
        <v>27</v>
      </c>
      <c r="H352" s="167">
        <v>1200</v>
      </c>
      <c r="I352" s="167">
        <v>1245</v>
      </c>
      <c r="J352" s="154">
        <f t="shared" ref="J352:J371" si="29">I352/H352*100</f>
        <v>103.75000000000001</v>
      </c>
      <c r="K352" s="82">
        <f>J352</f>
        <v>103.75000000000001</v>
      </c>
      <c r="L352" s="117" t="s">
        <v>73</v>
      </c>
      <c r="M352" s="277"/>
      <c r="N352" s="352"/>
    </row>
    <row r="353" spans="1:14" ht="34.15" customHeight="1" x14ac:dyDescent="0.25">
      <c r="A353" s="242"/>
      <c r="B353" s="287"/>
      <c r="C353" s="295"/>
      <c r="D353" s="336"/>
      <c r="E353" s="60" t="s">
        <v>18</v>
      </c>
      <c r="F353" s="101" t="s">
        <v>44</v>
      </c>
      <c r="G353" s="28" t="s">
        <v>27</v>
      </c>
      <c r="H353" s="167">
        <v>810</v>
      </c>
      <c r="I353" s="167">
        <v>808</v>
      </c>
      <c r="J353" s="154">
        <f>I353/H353*100</f>
        <v>99.753086419753089</v>
      </c>
      <c r="K353" s="86">
        <f>J353</f>
        <v>99.753086419753089</v>
      </c>
      <c r="L353" s="136" t="s">
        <v>73</v>
      </c>
      <c r="M353" s="277"/>
      <c r="N353" s="352"/>
    </row>
    <row r="354" spans="1:14" ht="45" customHeight="1" x14ac:dyDescent="0.25">
      <c r="A354" s="242"/>
      <c r="B354" s="287"/>
      <c r="C354" s="232" t="s">
        <v>91</v>
      </c>
      <c r="D354" s="235" t="s">
        <v>13</v>
      </c>
      <c r="E354" s="60" t="s">
        <v>14</v>
      </c>
      <c r="F354" s="60" t="s">
        <v>15</v>
      </c>
      <c r="G354" s="28" t="s">
        <v>16</v>
      </c>
      <c r="H354" s="153">
        <v>75</v>
      </c>
      <c r="I354" s="153">
        <v>75</v>
      </c>
      <c r="J354" s="154">
        <f t="shared" si="29"/>
        <v>100</v>
      </c>
      <c r="K354" s="238">
        <f>(J354+J355)/2</f>
        <v>100</v>
      </c>
      <c r="L354" s="282" t="s">
        <v>73</v>
      </c>
      <c r="M354" s="277"/>
      <c r="N354" s="352"/>
    </row>
    <row r="355" spans="1:14" ht="30" customHeight="1" x14ac:dyDescent="0.25">
      <c r="A355" s="242"/>
      <c r="B355" s="287"/>
      <c r="C355" s="233"/>
      <c r="D355" s="236"/>
      <c r="E355" s="60" t="s">
        <v>14</v>
      </c>
      <c r="F355" s="60" t="s">
        <v>17</v>
      </c>
      <c r="G355" s="28" t="s">
        <v>16</v>
      </c>
      <c r="H355" s="153">
        <v>75</v>
      </c>
      <c r="I355" s="153">
        <v>75</v>
      </c>
      <c r="J355" s="154">
        <f t="shared" si="29"/>
        <v>100</v>
      </c>
      <c r="K355" s="239"/>
      <c r="L355" s="283"/>
      <c r="M355" s="277"/>
      <c r="N355" s="352"/>
    </row>
    <row r="356" spans="1:14" ht="43.15" customHeight="1" x14ac:dyDescent="0.25">
      <c r="A356" s="242"/>
      <c r="B356" s="287"/>
      <c r="C356" s="234"/>
      <c r="D356" s="237"/>
      <c r="E356" s="60" t="s">
        <v>18</v>
      </c>
      <c r="F356" s="60" t="s">
        <v>91</v>
      </c>
      <c r="G356" s="28" t="s">
        <v>27</v>
      </c>
      <c r="H356" s="167">
        <v>2240</v>
      </c>
      <c r="I356" s="167">
        <v>2631</v>
      </c>
      <c r="J356" s="154">
        <f t="shared" si="29"/>
        <v>117.45535714285715</v>
      </c>
      <c r="K356" s="83">
        <f>J356</f>
        <v>117.45535714285715</v>
      </c>
      <c r="L356" s="113" t="s">
        <v>73</v>
      </c>
      <c r="M356" s="277"/>
      <c r="N356" s="352"/>
    </row>
    <row r="357" spans="1:14" ht="45" customHeight="1" x14ac:dyDescent="0.25">
      <c r="A357" s="242"/>
      <c r="B357" s="287"/>
      <c r="C357" s="232" t="s">
        <v>52</v>
      </c>
      <c r="D357" s="235" t="s">
        <v>13</v>
      </c>
      <c r="E357" s="60" t="s">
        <v>14</v>
      </c>
      <c r="F357" s="60" t="s">
        <v>15</v>
      </c>
      <c r="G357" s="28" t="s">
        <v>16</v>
      </c>
      <c r="H357" s="153">
        <v>75</v>
      </c>
      <c r="I357" s="153">
        <v>75</v>
      </c>
      <c r="J357" s="154">
        <f t="shared" si="29"/>
        <v>100</v>
      </c>
      <c r="K357" s="238">
        <f>(J357+J358)/2</f>
        <v>100</v>
      </c>
      <c r="L357" s="228" t="s">
        <v>73</v>
      </c>
      <c r="M357" s="277"/>
      <c r="N357" s="352"/>
    </row>
    <row r="358" spans="1:14" ht="30" customHeight="1" x14ac:dyDescent="0.25">
      <c r="A358" s="242"/>
      <c r="B358" s="287"/>
      <c r="C358" s="233"/>
      <c r="D358" s="236"/>
      <c r="E358" s="60" t="s">
        <v>14</v>
      </c>
      <c r="F358" s="60" t="s">
        <v>17</v>
      </c>
      <c r="G358" s="28" t="s">
        <v>16</v>
      </c>
      <c r="H358" s="153">
        <v>75</v>
      </c>
      <c r="I358" s="153">
        <v>75</v>
      </c>
      <c r="J358" s="154">
        <f t="shared" si="29"/>
        <v>100</v>
      </c>
      <c r="K358" s="239"/>
      <c r="L358" s="240"/>
      <c r="M358" s="277"/>
      <c r="N358" s="352"/>
    </row>
    <row r="359" spans="1:14" ht="70.900000000000006" customHeight="1" x14ac:dyDescent="0.25">
      <c r="A359" s="242"/>
      <c r="B359" s="287"/>
      <c r="C359" s="234"/>
      <c r="D359" s="237"/>
      <c r="E359" s="60" t="s">
        <v>18</v>
      </c>
      <c r="F359" s="107" t="s">
        <v>53</v>
      </c>
      <c r="G359" s="72" t="s">
        <v>46</v>
      </c>
      <c r="H359" s="175">
        <v>118</v>
      </c>
      <c r="I359" s="175">
        <v>120</v>
      </c>
      <c r="J359" s="154">
        <f t="shared" si="29"/>
        <v>101.69491525423729</v>
      </c>
      <c r="K359" s="83">
        <f>J359</f>
        <v>101.69491525423729</v>
      </c>
      <c r="L359" s="129" t="s">
        <v>73</v>
      </c>
      <c r="M359" s="277"/>
      <c r="N359" s="352"/>
    </row>
    <row r="360" spans="1:14" ht="45" customHeight="1" x14ac:dyDescent="0.25">
      <c r="A360" s="242"/>
      <c r="B360" s="287"/>
      <c r="C360" s="383" t="s">
        <v>80</v>
      </c>
      <c r="D360" s="386" t="s">
        <v>13</v>
      </c>
      <c r="E360" s="60" t="s">
        <v>14</v>
      </c>
      <c r="F360" s="60" t="s">
        <v>15</v>
      </c>
      <c r="G360" s="28" t="s">
        <v>16</v>
      </c>
      <c r="H360" s="153">
        <v>75</v>
      </c>
      <c r="I360" s="153">
        <v>75</v>
      </c>
      <c r="J360" s="154">
        <f t="shared" si="29"/>
        <v>100</v>
      </c>
      <c r="K360" s="375">
        <f>(J360+J361)/2</f>
        <v>100</v>
      </c>
      <c r="L360" s="282" t="s">
        <v>73</v>
      </c>
      <c r="M360" s="277"/>
      <c r="N360" s="352"/>
    </row>
    <row r="361" spans="1:14" ht="36" customHeight="1" x14ac:dyDescent="0.25">
      <c r="A361" s="242"/>
      <c r="B361" s="287"/>
      <c r="C361" s="384"/>
      <c r="D361" s="387"/>
      <c r="E361" s="60" t="s">
        <v>14</v>
      </c>
      <c r="F361" s="60" t="s">
        <v>17</v>
      </c>
      <c r="G361" s="28" t="s">
        <v>16</v>
      </c>
      <c r="H361" s="153">
        <v>75</v>
      </c>
      <c r="I361" s="153">
        <v>75</v>
      </c>
      <c r="J361" s="154">
        <f t="shared" si="29"/>
        <v>100</v>
      </c>
      <c r="K361" s="376"/>
      <c r="L361" s="283"/>
      <c r="M361" s="277"/>
      <c r="N361" s="352"/>
    </row>
    <row r="362" spans="1:14" ht="80.45" customHeight="1" x14ac:dyDescent="0.25">
      <c r="A362" s="242"/>
      <c r="B362" s="287"/>
      <c r="C362" s="385"/>
      <c r="D362" s="388"/>
      <c r="E362" s="60" t="s">
        <v>18</v>
      </c>
      <c r="F362" s="60" t="s">
        <v>160</v>
      </c>
      <c r="G362" s="72" t="s">
        <v>21</v>
      </c>
      <c r="H362" s="167">
        <v>390</v>
      </c>
      <c r="I362" s="167">
        <v>391</v>
      </c>
      <c r="J362" s="154">
        <f t="shared" si="29"/>
        <v>100.25641025641025</v>
      </c>
      <c r="K362" s="83">
        <f>J362</f>
        <v>100.25641025641025</v>
      </c>
      <c r="L362" s="129" t="s">
        <v>73</v>
      </c>
      <c r="M362" s="277"/>
      <c r="N362" s="352"/>
    </row>
    <row r="363" spans="1:14" ht="45" x14ac:dyDescent="0.25">
      <c r="A363" s="242"/>
      <c r="B363" s="287"/>
      <c r="C363" s="293" t="s">
        <v>38</v>
      </c>
      <c r="D363" s="334" t="s">
        <v>13</v>
      </c>
      <c r="E363" s="60" t="s">
        <v>14</v>
      </c>
      <c r="F363" s="60" t="s">
        <v>15</v>
      </c>
      <c r="G363" s="28" t="s">
        <v>16</v>
      </c>
      <c r="H363" s="153">
        <v>75</v>
      </c>
      <c r="I363" s="153">
        <v>75</v>
      </c>
      <c r="J363" s="154">
        <f t="shared" si="29"/>
        <v>100</v>
      </c>
      <c r="K363" s="238">
        <f>(J363+J364)/2</f>
        <v>100</v>
      </c>
      <c r="L363" s="356" t="s">
        <v>73</v>
      </c>
      <c r="M363" s="277"/>
      <c r="N363" s="352"/>
    </row>
    <row r="364" spans="1:14" ht="30" x14ac:dyDescent="0.25">
      <c r="A364" s="242"/>
      <c r="B364" s="287"/>
      <c r="C364" s="294"/>
      <c r="D364" s="335"/>
      <c r="E364" s="60" t="s">
        <v>14</v>
      </c>
      <c r="F364" s="60" t="s">
        <v>17</v>
      </c>
      <c r="G364" s="28" t="s">
        <v>16</v>
      </c>
      <c r="H364" s="153">
        <v>75</v>
      </c>
      <c r="I364" s="153">
        <v>75</v>
      </c>
      <c r="J364" s="154">
        <f t="shared" si="29"/>
        <v>100</v>
      </c>
      <c r="K364" s="239"/>
      <c r="L364" s="379"/>
      <c r="M364" s="277"/>
      <c r="N364" s="352"/>
    </row>
    <row r="365" spans="1:14" ht="62.45" customHeight="1" x14ac:dyDescent="0.25">
      <c r="A365" s="242"/>
      <c r="B365" s="287"/>
      <c r="C365" s="295"/>
      <c r="D365" s="336"/>
      <c r="E365" s="60" t="s">
        <v>18</v>
      </c>
      <c r="F365" s="60" t="s">
        <v>38</v>
      </c>
      <c r="G365" s="72" t="s">
        <v>21</v>
      </c>
      <c r="H365" s="167">
        <v>190</v>
      </c>
      <c r="I365" s="167">
        <v>205</v>
      </c>
      <c r="J365" s="154">
        <f t="shared" si="29"/>
        <v>107.89473684210526</v>
      </c>
      <c r="K365" s="83">
        <f>J365</f>
        <v>107.89473684210526</v>
      </c>
      <c r="L365" s="113" t="s">
        <v>73</v>
      </c>
      <c r="M365" s="277"/>
      <c r="N365" s="352"/>
    </row>
    <row r="366" spans="1:14" ht="45" customHeight="1" x14ac:dyDescent="0.25">
      <c r="A366" s="242"/>
      <c r="B366" s="287"/>
      <c r="C366" s="232" t="s">
        <v>66</v>
      </c>
      <c r="D366" s="235" t="s">
        <v>13</v>
      </c>
      <c r="E366" s="60" t="s">
        <v>14</v>
      </c>
      <c r="F366" s="60" t="s">
        <v>15</v>
      </c>
      <c r="G366" s="28" t="s">
        <v>16</v>
      </c>
      <c r="H366" s="153">
        <v>75</v>
      </c>
      <c r="I366" s="153">
        <v>75</v>
      </c>
      <c r="J366" s="154">
        <f t="shared" si="29"/>
        <v>100</v>
      </c>
      <c r="K366" s="238">
        <f>(J366+J367)/2</f>
        <v>100</v>
      </c>
      <c r="L366" s="282" t="s">
        <v>73</v>
      </c>
      <c r="M366" s="277"/>
      <c r="N366" s="352"/>
    </row>
    <row r="367" spans="1:14" ht="30" customHeight="1" x14ac:dyDescent="0.25">
      <c r="A367" s="242"/>
      <c r="B367" s="287"/>
      <c r="C367" s="233"/>
      <c r="D367" s="236"/>
      <c r="E367" s="60" t="s">
        <v>14</v>
      </c>
      <c r="F367" s="60" t="s">
        <v>17</v>
      </c>
      <c r="G367" s="28" t="s">
        <v>16</v>
      </c>
      <c r="H367" s="153">
        <v>75</v>
      </c>
      <c r="I367" s="153">
        <v>75</v>
      </c>
      <c r="J367" s="154">
        <f t="shared" si="29"/>
        <v>100</v>
      </c>
      <c r="K367" s="239"/>
      <c r="L367" s="283"/>
      <c r="M367" s="277"/>
      <c r="N367" s="352"/>
    </row>
    <row r="368" spans="1:14" ht="28.9" customHeight="1" x14ac:dyDescent="0.25">
      <c r="A368" s="242"/>
      <c r="B368" s="287"/>
      <c r="C368" s="234"/>
      <c r="D368" s="237"/>
      <c r="E368" s="60" t="s">
        <v>18</v>
      </c>
      <c r="F368" s="64" t="s">
        <v>39</v>
      </c>
      <c r="G368" s="28" t="s">
        <v>40</v>
      </c>
      <c r="H368" s="167">
        <v>7641</v>
      </c>
      <c r="I368" s="167">
        <v>7705</v>
      </c>
      <c r="J368" s="154">
        <f t="shared" si="29"/>
        <v>100.83758670331109</v>
      </c>
      <c r="K368" s="83">
        <f>J368</f>
        <v>100.83758670331109</v>
      </c>
      <c r="L368" s="129" t="s">
        <v>73</v>
      </c>
      <c r="M368" s="277"/>
      <c r="N368" s="352"/>
    </row>
    <row r="369" spans="1:14" ht="45" customHeight="1" x14ac:dyDescent="0.25">
      <c r="A369" s="242"/>
      <c r="B369" s="287"/>
      <c r="C369" s="232" t="s">
        <v>54</v>
      </c>
      <c r="D369" s="235" t="s">
        <v>13</v>
      </c>
      <c r="E369" s="60" t="s">
        <v>14</v>
      </c>
      <c r="F369" s="60" t="s">
        <v>15</v>
      </c>
      <c r="G369" s="28" t="s">
        <v>16</v>
      </c>
      <c r="H369" s="153">
        <v>75</v>
      </c>
      <c r="I369" s="153">
        <v>75</v>
      </c>
      <c r="J369" s="154">
        <f t="shared" si="29"/>
        <v>100</v>
      </c>
      <c r="K369" s="238">
        <f>(J369+J370)/2</f>
        <v>100</v>
      </c>
      <c r="L369" s="228" t="s">
        <v>73</v>
      </c>
      <c r="M369" s="277"/>
      <c r="N369" s="352"/>
    </row>
    <row r="370" spans="1:14" ht="30" customHeight="1" x14ac:dyDescent="0.25">
      <c r="A370" s="242"/>
      <c r="B370" s="287"/>
      <c r="C370" s="233"/>
      <c r="D370" s="236"/>
      <c r="E370" s="60" t="s">
        <v>14</v>
      </c>
      <c r="F370" s="60" t="s">
        <v>17</v>
      </c>
      <c r="G370" s="28" t="s">
        <v>16</v>
      </c>
      <c r="H370" s="153">
        <v>75</v>
      </c>
      <c r="I370" s="153">
        <v>75</v>
      </c>
      <c r="J370" s="154">
        <f t="shared" si="29"/>
        <v>100</v>
      </c>
      <c r="K370" s="239"/>
      <c r="L370" s="240"/>
      <c r="M370" s="277"/>
      <c r="N370" s="352"/>
    </row>
    <row r="371" spans="1:14" ht="91.15" customHeight="1" x14ac:dyDescent="0.25">
      <c r="A371" s="242"/>
      <c r="B371" s="287"/>
      <c r="C371" s="234"/>
      <c r="D371" s="237"/>
      <c r="E371" s="60" t="s">
        <v>18</v>
      </c>
      <c r="F371" s="60" t="s">
        <v>54</v>
      </c>
      <c r="G371" s="28" t="s">
        <v>41</v>
      </c>
      <c r="H371" s="167">
        <v>450</v>
      </c>
      <c r="I371" s="167">
        <v>472</v>
      </c>
      <c r="J371" s="154">
        <f t="shared" si="29"/>
        <v>104.8888888888889</v>
      </c>
      <c r="K371" s="83">
        <f>J371</f>
        <v>104.8888888888889</v>
      </c>
      <c r="L371" s="129" t="s">
        <v>73</v>
      </c>
      <c r="M371" s="277"/>
      <c r="N371" s="352"/>
    </row>
    <row r="372" spans="1:14" ht="30" customHeight="1" x14ac:dyDescent="0.25">
      <c r="A372" s="242"/>
      <c r="B372" s="287"/>
      <c r="C372" s="284" t="s">
        <v>42</v>
      </c>
      <c r="D372" s="284"/>
      <c r="E372" s="81" t="s">
        <v>14</v>
      </c>
      <c r="F372" s="32"/>
      <c r="G372" s="33"/>
      <c r="H372" s="177"/>
      <c r="I372" s="177"/>
      <c r="J372" s="178"/>
      <c r="K372" s="83">
        <f>(K342+K354+K357+K360+K363+K366+K369)/7</f>
        <v>100</v>
      </c>
      <c r="L372" s="91"/>
      <c r="M372" s="277"/>
      <c r="N372" s="352"/>
    </row>
    <row r="373" spans="1:14" ht="30" customHeight="1" x14ac:dyDescent="0.25">
      <c r="A373" s="243"/>
      <c r="B373" s="288"/>
      <c r="C373" s="328"/>
      <c r="D373" s="328"/>
      <c r="E373" s="88" t="s">
        <v>18</v>
      </c>
      <c r="F373" s="39"/>
      <c r="G373" s="40"/>
      <c r="H373" s="179"/>
      <c r="I373" s="179"/>
      <c r="J373" s="180">
        <f>(J344+J345+J346+J347+J348+J349+J350+J351+J352+J356+J359+J362+J365+J368+J371+J353)/16</f>
        <v>102.09519054622173</v>
      </c>
      <c r="K373" s="83"/>
      <c r="L373" s="91"/>
      <c r="M373" s="277"/>
      <c r="N373" s="353"/>
    </row>
    <row r="374" spans="1:14" ht="41.45" customHeight="1" x14ac:dyDescent="0.25">
      <c r="A374" s="241">
        <v>18</v>
      </c>
      <c r="B374" s="309" t="s">
        <v>129</v>
      </c>
      <c r="C374" s="325" t="s">
        <v>75</v>
      </c>
      <c r="D374" s="363" t="s">
        <v>13</v>
      </c>
      <c r="E374" s="67" t="s">
        <v>14</v>
      </c>
      <c r="F374" s="67" t="s">
        <v>15</v>
      </c>
      <c r="G374" s="27" t="s">
        <v>16</v>
      </c>
      <c r="H374" s="183">
        <v>75</v>
      </c>
      <c r="I374" s="151">
        <v>75</v>
      </c>
      <c r="J374" s="152">
        <f>I374/H374*100</f>
        <v>100</v>
      </c>
      <c r="K374" s="456">
        <f>(J374+J375)/2</f>
        <v>100</v>
      </c>
      <c r="L374" s="228" t="s">
        <v>73</v>
      </c>
      <c r="M374" s="277"/>
      <c r="N374" s="351">
        <f>(SUM(J374:J396)/23)</f>
        <v>100.73490386647453</v>
      </c>
    </row>
    <row r="375" spans="1:14" ht="30" customHeight="1" x14ac:dyDescent="0.25">
      <c r="A375" s="242"/>
      <c r="B375" s="310"/>
      <c r="C375" s="374"/>
      <c r="D375" s="364"/>
      <c r="E375" s="67" t="s">
        <v>14</v>
      </c>
      <c r="F375" s="67" t="s">
        <v>17</v>
      </c>
      <c r="G375" s="27" t="s">
        <v>16</v>
      </c>
      <c r="H375" s="151">
        <v>75</v>
      </c>
      <c r="I375" s="151">
        <v>75</v>
      </c>
      <c r="J375" s="152">
        <f>I375/H375*100</f>
        <v>100</v>
      </c>
      <c r="K375" s="457"/>
      <c r="L375" s="240"/>
      <c r="M375" s="277"/>
      <c r="N375" s="352"/>
    </row>
    <row r="376" spans="1:14" ht="51" customHeight="1" x14ac:dyDescent="0.25">
      <c r="A376" s="242"/>
      <c r="B376" s="310"/>
      <c r="C376" s="374"/>
      <c r="D376" s="364"/>
      <c r="E376" s="301" t="s">
        <v>18</v>
      </c>
      <c r="F376" s="301" t="s">
        <v>63</v>
      </c>
      <c r="G376" s="70" t="s">
        <v>28</v>
      </c>
      <c r="H376" s="157">
        <v>2000</v>
      </c>
      <c r="I376" s="157">
        <v>2008</v>
      </c>
      <c r="J376" s="152">
        <f t="shared" ref="J376:J389" si="30">I376/H376*100</f>
        <v>100.4</v>
      </c>
      <c r="K376" s="469">
        <f>(J376+J377)/2</f>
        <v>101.5703352581229</v>
      </c>
      <c r="L376" s="382" t="s">
        <v>73</v>
      </c>
      <c r="M376" s="277"/>
      <c r="N376" s="352"/>
    </row>
    <row r="377" spans="1:14" ht="57" customHeight="1" x14ac:dyDescent="0.25">
      <c r="A377" s="242"/>
      <c r="B377" s="310"/>
      <c r="C377" s="374"/>
      <c r="D377" s="364"/>
      <c r="E377" s="302"/>
      <c r="F377" s="302"/>
      <c r="G377" s="70" t="s">
        <v>37</v>
      </c>
      <c r="H377" s="157">
        <v>11603</v>
      </c>
      <c r="I377" s="157">
        <v>11921</v>
      </c>
      <c r="J377" s="152">
        <f t="shared" si="30"/>
        <v>102.7406705162458</v>
      </c>
      <c r="K377" s="469"/>
      <c r="L377" s="381"/>
      <c r="M377" s="277"/>
      <c r="N377" s="352"/>
    </row>
    <row r="378" spans="1:14" ht="76.5" customHeight="1" x14ac:dyDescent="0.25">
      <c r="A378" s="242"/>
      <c r="B378" s="310"/>
      <c r="C378" s="374"/>
      <c r="D378" s="364"/>
      <c r="E378" s="301" t="s">
        <v>18</v>
      </c>
      <c r="F378" s="301" t="s">
        <v>103</v>
      </c>
      <c r="G378" s="27" t="s">
        <v>28</v>
      </c>
      <c r="H378" s="157">
        <v>716</v>
      </c>
      <c r="I378" s="157">
        <v>716</v>
      </c>
      <c r="J378" s="152">
        <f>I378/H378*100</f>
        <v>100</v>
      </c>
      <c r="K378" s="456">
        <f>(J378+J379)/2</f>
        <v>100</v>
      </c>
      <c r="L378" s="380" t="s">
        <v>73</v>
      </c>
      <c r="M378" s="277"/>
      <c r="N378" s="352"/>
    </row>
    <row r="379" spans="1:14" ht="66.75" customHeight="1" x14ac:dyDescent="0.25">
      <c r="A379" s="242"/>
      <c r="B379" s="310"/>
      <c r="C379" s="374"/>
      <c r="D379" s="364"/>
      <c r="E379" s="302"/>
      <c r="F379" s="302"/>
      <c r="G379" s="27" t="s">
        <v>27</v>
      </c>
      <c r="H379" s="157">
        <v>1651</v>
      </c>
      <c r="I379" s="157">
        <v>1651</v>
      </c>
      <c r="J379" s="152">
        <f>I379/H379*100</f>
        <v>100</v>
      </c>
      <c r="K379" s="457"/>
      <c r="L379" s="452"/>
      <c r="M379" s="277"/>
      <c r="N379" s="352"/>
    </row>
    <row r="380" spans="1:14" ht="52.5" customHeight="1" x14ac:dyDescent="0.25">
      <c r="A380" s="242"/>
      <c r="B380" s="310"/>
      <c r="C380" s="374"/>
      <c r="D380" s="364"/>
      <c r="E380" s="301" t="s">
        <v>18</v>
      </c>
      <c r="F380" s="301" t="s">
        <v>111</v>
      </c>
      <c r="G380" s="27" t="s">
        <v>28</v>
      </c>
      <c r="H380" s="157">
        <v>3150</v>
      </c>
      <c r="I380" s="157">
        <v>3153</v>
      </c>
      <c r="J380" s="152">
        <f t="shared" si="30"/>
        <v>100.0952380952381</v>
      </c>
      <c r="K380" s="458">
        <f>(J380+J381)/2</f>
        <v>104.44933786648198</v>
      </c>
      <c r="L380" s="421" t="s">
        <v>73</v>
      </c>
      <c r="M380" s="277"/>
      <c r="N380" s="352"/>
    </row>
    <row r="381" spans="1:14" ht="54" customHeight="1" x14ac:dyDescent="0.25">
      <c r="A381" s="242"/>
      <c r="B381" s="310"/>
      <c r="C381" s="374"/>
      <c r="D381" s="364"/>
      <c r="E381" s="302"/>
      <c r="F381" s="302"/>
      <c r="G381" s="27" t="s">
        <v>27</v>
      </c>
      <c r="H381" s="157">
        <v>9076</v>
      </c>
      <c r="I381" s="157">
        <v>9875</v>
      </c>
      <c r="J381" s="152">
        <f t="shared" si="30"/>
        <v>108.80343763772586</v>
      </c>
      <c r="K381" s="459"/>
      <c r="L381" s="422"/>
      <c r="M381" s="277"/>
      <c r="N381" s="352"/>
    </row>
    <row r="382" spans="1:14" ht="42.6" customHeight="1" x14ac:dyDescent="0.25">
      <c r="A382" s="242"/>
      <c r="B382" s="310"/>
      <c r="C382" s="374"/>
      <c r="D382" s="364"/>
      <c r="E382" s="301" t="s">
        <v>18</v>
      </c>
      <c r="F382" s="301" t="s">
        <v>96</v>
      </c>
      <c r="G382" s="27" t="s">
        <v>28</v>
      </c>
      <c r="H382" s="157">
        <v>1020</v>
      </c>
      <c r="I382" s="157">
        <v>1026</v>
      </c>
      <c r="J382" s="152">
        <f t="shared" si="30"/>
        <v>100.58823529411765</v>
      </c>
      <c r="K382" s="458">
        <f>(J382+J383)/2</f>
        <v>101.27399052841477</v>
      </c>
      <c r="L382" s="226" t="s">
        <v>73</v>
      </c>
      <c r="M382" s="277"/>
      <c r="N382" s="352"/>
    </row>
    <row r="383" spans="1:14" ht="64.5" customHeight="1" x14ac:dyDescent="0.25">
      <c r="A383" s="242"/>
      <c r="B383" s="310"/>
      <c r="C383" s="374"/>
      <c r="D383" s="364"/>
      <c r="E383" s="302"/>
      <c r="F383" s="302"/>
      <c r="G383" s="27" t="s">
        <v>27</v>
      </c>
      <c r="H383" s="157">
        <v>1888</v>
      </c>
      <c r="I383" s="157">
        <v>1925</v>
      </c>
      <c r="J383" s="152">
        <f t="shared" si="30"/>
        <v>101.95974576271188</v>
      </c>
      <c r="K383" s="468"/>
      <c r="L383" s="227"/>
      <c r="M383" s="277"/>
      <c r="N383" s="352"/>
    </row>
    <row r="384" spans="1:14" ht="20.45" customHeight="1" x14ac:dyDescent="0.25">
      <c r="A384" s="242"/>
      <c r="B384" s="310"/>
      <c r="C384" s="374"/>
      <c r="D384" s="364"/>
      <c r="E384" s="301" t="s">
        <v>18</v>
      </c>
      <c r="F384" s="301" t="s">
        <v>44</v>
      </c>
      <c r="G384" s="27" t="s">
        <v>28</v>
      </c>
      <c r="H384" s="157">
        <v>731</v>
      </c>
      <c r="I384" s="184">
        <v>731</v>
      </c>
      <c r="J384" s="152">
        <f t="shared" si="30"/>
        <v>100</v>
      </c>
      <c r="K384" s="303">
        <f>(J384+J385)/2</f>
        <v>100.125</v>
      </c>
      <c r="L384" s="454"/>
      <c r="M384" s="277"/>
      <c r="N384" s="352"/>
    </row>
    <row r="385" spans="1:14" ht="19.5" customHeight="1" x14ac:dyDescent="0.25">
      <c r="A385" s="242"/>
      <c r="B385" s="310"/>
      <c r="C385" s="374"/>
      <c r="D385" s="364"/>
      <c r="E385" s="302"/>
      <c r="F385" s="302"/>
      <c r="G385" s="27" t="s">
        <v>27</v>
      </c>
      <c r="H385" s="157">
        <v>2000</v>
      </c>
      <c r="I385" s="157">
        <v>2005</v>
      </c>
      <c r="J385" s="152">
        <f t="shared" si="30"/>
        <v>100.25</v>
      </c>
      <c r="K385" s="303"/>
      <c r="L385" s="455"/>
      <c r="M385" s="277"/>
      <c r="N385" s="352"/>
    </row>
    <row r="386" spans="1:14" ht="45" customHeight="1" x14ac:dyDescent="0.25">
      <c r="A386" s="242"/>
      <c r="B386" s="310"/>
      <c r="C386" s="323"/>
      <c r="D386" s="365"/>
      <c r="E386" s="68" t="s">
        <v>18</v>
      </c>
      <c r="F386" s="68" t="s">
        <v>112</v>
      </c>
      <c r="G386" s="27" t="s">
        <v>27</v>
      </c>
      <c r="H386" s="185">
        <v>300</v>
      </c>
      <c r="I386" s="157">
        <v>300</v>
      </c>
      <c r="J386" s="152">
        <f t="shared" si="30"/>
        <v>100</v>
      </c>
      <c r="K386" s="19">
        <f>J386</f>
        <v>100</v>
      </c>
      <c r="L386" s="139"/>
      <c r="M386" s="277"/>
      <c r="N386" s="352"/>
    </row>
    <row r="387" spans="1:14" ht="46.15" customHeight="1" x14ac:dyDescent="0.25">
      <c r="A387" s="242"/>
      <c r="B387" s="310"/>
      <c r="C387" s="301" t="s">
        <v>91</v>
      </c>
      <c r="D387" s="313" t="s">
        <v>13</v>
      </c>
      <c r="E387" s="67" t="s">
        <v>14</v>
      </c>
      <c r="F387" s="67" t="s">
        <v>15</v>
      </c>
      <c r="G387" s="27" t="s">
        <v>16</v>
      </c>
      <c r="H387" s="185">
        <v>75</v>
      </c>
      <c r="I387" s="157">
        <v>75</v>
      </c>
      <c r="J387" s="152">
        <f>I387/H387*100</f>
        <v>100</v>
      </c>
      <c r="K387" s="303">
        <f>(J387+J388)/2</f>
        <v>100</v>
      </c>
      <c r="L387" s="378" t="s">
        <v>73</v>
      </c>
      <c r="M387" s="277"/>
      <c r="N387" s="352"/>
    </row>
    <row r="388" spans="1:14" ht="31.9" customHeight="1" x14ac:dyDescent="0.25">
      <c r="A388" s="242"/>
      <c r="B388" s="310"/>
      <c r="C388" s="302"/>
      <c r="D388" s="314"/>
      <c r="E388" s="67" t="s">
        <v>14</v>
      </c>
      <c r="F388" s="67" t="s">
        <v>17</v>
      </c>
      <c r="G388" s="27" t="s">
        <v>16</v>
      </c>
      <c r="H388" s="185">
        <v>75</v>
      </c>
      <c r="I388" s="157">
        <v>75</v>
      </c>
      <c r="J388" s="152">
        <f>I388/H388*100</f>
        <v>100</v>
      </c>
      <c r="K388" s="303"/>
      <c r="L388" s="431"/>
      <c r="M388" s="277"/>
      <c r="N388" s="352"/>
    </row>
    <row r="389" spans="1:14" ht="45" x14ac:dyDescent="0.25">
      <c r="A389" s="242"/>
      <c r="B389" s="310"/>
      <c r="C389" s="302"/>
      <c r="D389" s="314"/>
      <c r="E389" s="67" t="s">
        <v>18</v>
      </c>
      <c r="F389" s="60" t="s">
        <v>91</v>
      </c>
      <c r="G389" s="27" t="s">
        <v>27</v>
      </c>
      <c r="H389" s="157">
        <v>102</v>
      </c>
      <c r="I389" s="157">
        <v>104</v>
      </c>
      <c r="J389" s="152">
        <f t="shared" si="30"/>
        <v>101.96078431372548</v>
      </c>
      <c r="K389" s="19">
        <f>J389</f>
        <v>101.96078431372548</v>
      </c>
      <c r="L389" s="124" t="s">
        <v>73</v>
      </c>
      <c r="M389" s="277"/>
      <c r="N389" s="352"/>
    </row>
    <row r="390" spans="1:14" ht="48" customHeight="1" x14ac:dyDescent="0.25">
      <c r="A390" s="242"/>
      <c r="B390" s="310"/>
      <c r="C390" s="301" t="s">
        <v>38</v>
      </c>
      <c r="D390" s="331" t="s">
        <v>13</v>
      </c>
      <c r="E390" s="62" t="s">
        <v>14</v>
      </c>
      <c r="F390" s="62" t="s">
        <v>15</v>
      </c>
      <c r="G390" s="31" t="s">
        <v>16</v>
      </c>
      <c r="H390" s="186">
        <v>75</v>
      </c>
      <c r="I390" s="186">
        <v>75</v>
      </c>
      <c r="J390" s="174">
        <f t="shared" ref="J390:J396" si="31">I390/H390*100</f>
        <v>100</v>
      </c>
      <c r="K390" s="377">
        <f>(J390+J391)/2</f>
        <v>100</v>
      </c>
      <c r="L390" s="282" t="s">
        <v>73</v>
      </c>
      <c r="M390" s="277"/>
      <c r="N390" s="352"/>
    </row>
    <row r="391" spans="1:14" ht="30" customHeight="1" x14ac:dyDescent="0.25">
      <c r="A391" s="242"/>
      <c r="B391" s="310"/>
      <c r="C391" s="302"/>
      <c r="D391" s="332"/>
      <c r="E391" s="60" t="s">
        <v>14</v>
      </c>
      <c r="F391" s="60" t="s">
        <v>17</v>
      </c>
      <c r="G391" s="28" t="s">
        <v>16</v>
      </c>
      <c r="H391" s="167">
        <v>75</v>
      </c>
      <c r="I391" s="167">
        <v>75</v>
      </c>
      <c r="J391" s="174">
        <f t="shared" si="31"/>
        <v>100</v>
      </c>
      <c r="K391" s="239"/>
      <c r="L391" s="283"/>
      <c r="M391" s="277"/>
      <c r="N391" s="352"/>
    </row>
    <row r="392" spans="1:14" ht="60.6" customHeight="1" x14ac:dyDescent="0.25">
      <c r="A392" s="242"/>
      <c r="B392" s="310"/>
      <c r="C392" s="302"/>
      <c r="D392" s="333"/>
      <c r="E392" s="60" t="s">
        <v>18</v>
      </c>
      <c r="F392" s="60" t="s">
        <v>38</v>
      </c>
      <c r="G392" s="72" t="s">
        <v>21</v>
      </c>
      <c r="H392" s="167">
        <v>320</v>
      </c>
      <c r="I392" s="167">
        <v>320</v>
      </c>
      <c r="J392" s="154">
        <f t="shared" si="31"/>
        <v>100</v>
      </c>
      <c r="K392" s="83">
        <f>J392</f>
        <v>100</v>
      </c>
      <c r="L392" s="113" t="s">
        <v>73</v>
      </c>
      <c r="M392" s="277"/>
      <c r="N392" s="352"/>
    </row>
    <row r="393" spans="1:14" ht="45" customHeight="1" x14ac:dyDescent="0.25">
      <c r="A393" s="242"/>
      <c r="B393" s="310"/>
      <c r="C393" s="301" t="s">
        <v>66</v>
      </c>
      <c r="D393" s="313" t="s">
        <v>13</v>
      </c>
      <c r="E393" s="67" t="s">
        <v>14</v>
      </c>
      <c r="F393" s="67" t="s">
        <v>15</v>
      </c>
      <c r="G393" s="70" t="s">
        <v>16</v>
      </c>
      <c r="H393" s="157">
        <v>75</v>
      </c>
      <c r="I393" s="157">
        <v>75</v>
      </c>
      <c r="J393" s="152">
        <f t="shared" si="31"/>
        <v>100</v>
      </c>
      <c r="K393" s="303">
        <f>(J393+J394)/2</f>
        <v>100</v>
      </c>
      <c r="L393" s="378" t="s">
        <v>73</v>
      </c>
      <c r="M393" s="277"/>
      <c r="N393" s="352"/>
    </row>
    <row r="394" spans="1:14" ht="30" customHeight="1" x14ac:dyDescent="0.25">
      <c r="A394" s="242"/>
      <c r="B394" s="310"/>
      <c r="C394" s="302"/>
      <c r="D394" s="314"/>
      <c r="E394" s="67" t="s">
        <v>14</v>
      </c>
      <c r="F394" s="67" t="s">
        <v>17</v>
      </c>
      <c r="G394" s="70" t="s">
        <v>16</v>
      </c>
      <c r="H394" s="157">
        <v>75</v>
      </c>
      <c r="I394" s="157">
        <v>75</v>
      </c>
      <c r="J394" s="152">
        <f t="shared" si="31"/>
        <v>100</v>
      </c>
      <c r="K394" s="303"/>
      <c r="L394" s="462"/>
      <c r="M394" s="277"/>
      <c r="N394" s="352"/>
    </row>
    <row r="395" spans="1:14" ht="28.5" customHeight="1" x14ac:dyDescent="0.25">
      <c r="A395" s="242"/>
      <c r="B395" s="310"/>
      <c r="C395" s="302"/>
      <c r="D395" s="314"/>
      <c r="E395" s="67" t="s">
        <v>18</v>
      </c>
      <c r="F395" s="71" t="s">
        <v>47</v>
      </c>
      <c r="G395" s="27" t="s">
        <v>40</v>
      </c>
      <c r="H395" s="157">
        <v>9470</v>
      </c>
      <c r="I395" s="157">
        <v>9471</v>
      </c>
      <c r="J395" s="152">
        <f t="shared" si="31"/>
        <v>100.0105596620908</v>
      </c>
      <c r="K395" s="19">
        <f>J395</f>
        <v>100.0105596620908</v>
      </c>
      <c r="L395" s="117" t="s">
        <v>73</v>
      </c>
      <c r="M395" s="277"/>
      <c r="N395" s="352"/>
    </row>
    <row r="396" spans="1:14" ht="29.45" customHeight="1" x14ac:dyDescent="0.25">
      <c r="A396" s="242"/>
      <c r="B396" s="310"/>
      <c r="C396" s="302"/>
      <c r="D396" s="314"/>
      <c r="E396" s="67" t="s">
        <v>18</v>
      </c>
      <c r="F396" s="71" t="s">
        <v>39</v>
      </c>
      <c r="G396" s="27" t="s">
        <v>40</v>
      </c>
      <c r="H396" s="157">
        <v>8500</v>
      </c>
      <c r="I396" s="157">
        <v>8508</v>
      </c>
      <c r="J396" s="152">
        <f t="shared" si="31"/>
        <v>100.09411764705882</v>
      </c>
      <c r="K396" s="19">
        <f>J396</f>
        <v>100.09411764705882</v>
      </c>
      <c r="L396" s="117" t="s">
        <v>73</v>
      </c>
      <c r="M396" s="277"/>
      <c r="N396" s="352"/>
    </row>
    <row r="397" spans="1:14" ht="26.25" customHeight="1" x14ac:dyDescent="0.25">
      <c r="A397" s="242"/>
      <c r="B397" s="287"/>
      <c r="C397" s="327" t="s">
        <v>42</v>
      </c>
      <c r="D397" s="327"/>
      <c r="E397" s="89" t="s">
        <v>14</v>
      </c>
      <c r="F397" s="47"/>
      <c r="G397" s="48"/>
      <c r="H397" s="181"/>
      <c r="I397" s="181"/>
      <c r="J397" s="182"/>
      <c r="K397" s="86">
        <f>(K374+K387+K390+K393)/4</f>
        <v>100</v>
      </c>
      <c r="L397" s="140"/>
      <c r="M397" s="277"/>
      <c r="N397" s="352"/>
    </row>
    <row r="398" spans="1:14" ht="28.5" customHeight="1" x14ac:dyDescent="0.25">
      <c r="A398" s="243"/>
      <c r="B398" s="288"/>
      <c r="C398" s="328"/>
      <c r="D398" s="328"/>
      <c r="E398" s="88" t="s">
        <v>18</v>
      </c>
      <c r="F398" s="39"/>
      <c r="G398" s="40"/>
      <c r="H398" s="179"/>
      <c r="I398" s="179"/>
      <c r="J398" s="180">
        <f>(J376+J377+J378+J379+J380+J381+J382+J383+J384+J385+J389+J392+J395+J396+J386)/15</f>
        <v>101.12685259526096</v>
      </c>
      <c r="K398" s="84"/>
      <c r="L398" s="93"/>
      <c r="M398" s="277"/>
      <c r="N398" s="353"/>
    </row>
    <row r="399" spans="1:14" ht="45" customHeight="1" x14ac:dyDescent="0.25">
      <c r="A399" s="241">
        <v>19</v>
      </c>
      <c r="B399" s="309" t="s">
        <v>130</v>
      </c>
      <c r="C399" s="324" t="s">
        <v>75</v>
      </c>
      <c r="D399" s="390" t="s">
        <v>13</v>
      </c>
      <c r="E399" s="67" t="s">
        <v>14</v>
      </c>
      <c r="F399" s="67" t="s">
        <v>15</v>
      </c>
      <c r="G399" s="27" t="s">
        <v>16</v>
      </c>
      <c r="H399" s="183">
        <v>75</v>
      </c>
      <c r="I399" s="151">
        <v>75</v>
      </c>
      <c r="J399" s="152">
        <f>I399/H399*100</f>
        <v>100</v>
      </c>
      <c r="K399" s="303">
        <f>(J399+J400)/2</f>
        <v>100</v>
      </c>
      <c r="L399" s="372" t="s">
        <v>73</v>
      </c>
      <c r="M399" s="277"/>
      <c r="N399" s="351">
        <f>(SUM(J399:J423)/25)</f>
        <v>95.72729369273857</v>
      </c>
    </row>
    <row r="400" spans="1:14" ht="30" x14ac:dyDescent="0.25">
      <c r="A400" s="242"/>
      <c r="B400" s="310"/>
      <c r="C400" s="324"/>
      <c r="D400" s="390"/>
      <c r="E400" s="67" t="s">
        <v>14</v>
      </c>
      <c r="F400" s="67" t="s">
        <v>17</v>
      </c>
      <c r="G400" s="27" t="s">
        <v>16</v>
      </c>
      <c r="H400" s="151">
        <v>75</v>
      </c>
      <c r="I400" s="151">
        <v>75</v>
      </c>
      <c r="J400" s="152">
        <f>I400/H400*100</f>
        <v>100</v>
      </c>
      <c r="K400" s="303"/>
      <c r="L400" s="373"/>
      <c r="M400" s="277"/>
      <c r="N400" s="352"/>
    </row>
    <row r="401" spans="1:14" ht="52.15" customHeight="1" x14ac:dyDescent="0.25">
      <c r="A401" s="242"/>
      <c r="B401" s="310"/>
      <c r="C401" s="324"/>
      <c r="D401" s="390"/>
      <c r="E401" s="301" t="s">
        <v>18</v>
      </c>
      <c r="F401" s="301" t="s">
        <v>63</v>
      </c>
      <c r="G401" s="70" t="s">
        <v>36</v>
      </c>
      <c r="H401" s="151">
        <v>280</v>
      </c>
      <c r="I401" s="151">
        <v>188</v>
      </c>
      <c r="J401" s="152">
        <f t="shared" ref="J401:J408" si="32">I401/H401*100</f>
        <v>67.142857142857139</v>
      </c>
      <c r="K401" s="303">
        <f>(J401+J402)/2</f>
        <v>81.854690374003667</v>
      </c>
      <c r="L401" s="464" t="s">
        <v>86</v>
      </c>
      <c r="M401" s="277"/>
      <c r="N401" s="352"/>
    </row>
    <row r="402" spans="1:14" ht="51" customHeight="1" x14ac:dyDescent="0.25">
      <c r="A402" s="242"/>
      <c r="B402" s="310"/>
      <c r="C402" s="324"/>
      <c r="D402" s="390"/>
      <c r="E402" s="302"/>
      <c r="F402" s="302"/>
      <c r="G402" s="70" t="s">
        <v>37</v>
      </c>
      <c r="H402" s="152">
        <v>2330</v>
      </c>
      <c r="I402" s="152">
        <v>2250</v>
      </c>
      <c r="J402" s="152">
        <f t="shared" si="32"/>
        <v>96.566523605150209</v>
      </c>
      <c r="K402" s="303"/>
      <c r="L402" s="465"/>
      <c r="M402" s="277"/>
      <c r="N402" s="352"/>
    </row>
    <row r="403" spans="1:14" ht="72" customHeight="1" x14ac:dyDescent="0.25">
      <c r="A403" s="242"/>
      <c r="B403" s="310"/>
      <c r="C403" s="324"/>
      <c r="D403" s="390"/>
      <c r="E403" s="301" t="s">
        <v>18</v>
      </c>
      <c r="F403" s="301" t="s">
        <v>103</v>
      </c>
      <c r="G403" s="27" t="s">
        <v>28</v>
      </c>
      <c r="H403" s="151">
        <v>738</v>
      </c>
      <c r="I403" s="151">
        <v>875</v>
      </c>
      <c r="J403" s="152">
        <f t="shared" si="32"/>
        <v>118.56368563685638</v>
      </c>
      <c r="K403" s="303">
        <f>(J403+J404)/2</f>
        <v>112.36641993285605</v>
      </c>
      <c r="L403" s="226" t="s">
        <v>73</v>
      </c>
      <c r="M403" s="277"/>
      <c r="N403" s="352"/>
    </row>
    <row r="404" spans="1:14" ht="62.25" customHeight="1" x14ac:dyDescent="0.25">
      <c r="A404" s="242"/>
      <c r="B404" s="310"/>
      <c r="C404" s="324"/>
      <c r="D404" s="390"/>
      <c r="E404" s="302"/>
      <c r="F404" s="302"/>
      <c r="G404" s="27" t="s">
        <v>27</v>
      </c>
      <c r="H404" s="152">
        <v>2010</v>
      </c>
      <c r="I404" s="152">
        <v>2134</v>
      </c>
      <c r="J404" s="152">
        <f t="shared" si="32"/>
        <v>106.16915422885572</v>
      </c>
      <c r="K404" s="303"/>
      <c r="L404" s="227"/>
      <c r="M404" s="277"/>
      <c r="N404" s="352"/>
    </row>
    <row r="405" spans="1:14" ht="53.25" customHeight="1" x14ac:dyDescent="0.25">
      <c r="A405" s="242"/>
      <c r="B405" s="310"/>
      <c r="C405" s="324"/>
      <c r="D405" s="390"/>
      <c r="E405" s="301" t="s">
        <v>18</v>
      </c>
      <c r="F405" s="301" t="s">
        <v>111</v>
      </c>
      <c r="G405" s="27" t="s">
        <v>28</v>
      </c>
      <c r="H405" s="152">
        <v>1250</v>
      </c>
      <c r="I405" s="152">
        <v>1294</v>
      </c>
      <c r="J405" s="152">
        <f t="shared" si="32"/>
        <v>103.52</v>
      </c>
      <c r="K405" s="303">
        <f>(J405+J406)/2</f>
        <v>100.36873810104954</v>
      </c>
      <c r="L405" s="421" t="s">
        <v>73</v>
      </c>
      <c r="M405" s="277"/>
      <c r="N405" s="352"/>
    </row>
    <row r="406" spans="1:14" ht="59.25" customHeight="1" x14ac:dyDescent="0.25">
      <c r="A406" s="242"/>
      <c r="B406" s="310"/>
      <c r="C406" s="324"/>
      <c r="D406" s="390"/>
      <c r="E406" s="302"/>
      <c r="F406" s="302"/>
      <c r="G406" s="27" t="s">
        <v>27</v>
      </c>
      <c r="H406" s="152">
        <v>4097</v>
      </c>
      <c r="I406" s="152">
        <v>3983</v>
      </c>
      <c r="J406" s="152">
        <f t="shared" si="32"/>
        <v>97.217476202099093</v>
      </c>
      <c r="K406" s="303"/>
      <c r="L406" s="422"/>
      <c r="M406" s="277"/>
      <c r="N406" s="352"/>
    </row>
    <row r="407" spans="1:14" ht="48" customHeight="1" x14ac:dyDescent="0.25">
      <c r="A407" s="242"/>
      <c r="B407" s="310"/>
      <c r="C407" s="324"/>
      <c r="D407" s="390"/>
      <c r="E407" s="324" t="s">
        <v>18</v>
      </c>
      <c r="F407" s="324" t="s">
        <v>96</v>
      </c>
      <c r="G407" s="27" t="s">
        <v>28</v>
      </c>
      <c r="H407" s="183">
        <v>400</v>
      </c>
      <c r="I407" s="183">
        <v>388</v>
      </c>
      <c r="J407" s="152">
        <f t="shared" si="32"/>
        <v>97</v>
      </c>
      <c r="K407" s="303">
        <f>(J407+J408)/2</f>
        <v>100.53703703703704</v>
      </c>
      <c r="L407" s="226" t="s">
        <v>73</v>
      </c>
      <c r="M407" s="277"/>
      <c r="N407" s="352"/>
    </row>
    <row r="408" spans="1:14" ht="53.45" customHeight="1" x14ac:dyDescent="0.25">
      <c r="A408" s="242"/>
      <c r="B408" s="310"/>
      <c r="C408" s="324"/>
      <c r="D408" s="390"/>
      <c r="E408" s="214"/>
      <c r="F408" s="214"/>
      <c r="G408" s="27" t="s">
        <v>27</v>
      </c>
      <c r="H408" s="152">
        <v>1080</v>
      </c>
      <c r="I408" s="152">
        <v>1124</v>
      </c>
      <c r="J408" s="152">
        <f t="shared" si="32"/>
        <v>104.07407407407408</v>
      </c>
      <c r="K408" s="303"/>
      <c r="L408" s="227"/>
      <c r="M408" s="277"/>
      <c r="N408" s="352"/>
    </row>
    <row r="409" spans="1:14" ht="60" x14ac:dyDescent="0.25">
      <c r="A409" s="242"/>
      <c r="B409" s="310"/>
      <c r="C409" s="324"/>
      <c r="D409" s="390"/>
      <c r="E409" s="67" t="s">
        <v>18</v>
      </c>
      <c r="F409" s="67" t="s">
        <v>112</v>
      </c>
      <c r="G409" s="27" t="s">
        <v>27</v>
      </c>
      <c r="H409" s="152">
        <v>600</v>
      </c>
      <c r="I409" s="152">
        <v>593</v>
      </c>
      <c r="J409" s="152">
        <f t="shared" ref="J409:J423" si="33">I409/H409*100</f>
        <v>98.833333333333329</v>
      </c>
      <c r="K409" s="19">
        <f>J409</f>
        <v>98.833333333333329</v>
      </c>
      <c r="L409" s="150" t="s">
        <v>85</v>
      </c>
      <c r="M409" s="277"/>
      <c r="N409" s="352"/>
    </row>
    <row r="410" spans="1:14" ht="53.25" customHeight="1" x14ac:dyDescent="0.25">
      <c r="A410" s="242"/>
      <c r="B410" s="310"/>
      <c r="C410" s="324"/>
      <c r="D410" s="390"/>
      <c r="E410" s="301" t="s">
        <v>18</v>
      </c>
      <c r="F410" s="325" t="s">
        <v>44</v>
      </c>
      <c r="G410" s="27" t="s">
        <v>28</v>
      </c>
      <c r="H410" s="152">
        <v>150</v>
      </c>
      <c r="I410" s="152">
        <v>148</v>
      </c>
      <c r="J410" s="152">
        <f t="shared" si="33"/>
        <v>98.666666666666671</v>
      </c>
      <c r="K410" s="256">
        <f>(J410+J411)/2</f>
        <v>74.333333333333343</v>
      </c>
      <c r="L410" s="361" t="s">
        <v>87</v>
      </c>
      <c r="M410" s="277"/>
      <c r="N410" s="352"/>
    </row>
    <row r="411" spans="1:14" ht="49.15" customHeight="1" x14ac:dyDescent="0.25">
      <c r="A411" s="242"/>
      <c r="B411" s="310"/>
      <c r="C411" s="324"/>
      <c r="D411" s="390"/>
      <c r="E411" s="302"/>
      <c r="F411" s="323"/>
      <c r="G411" s="27" t="s">
        <v>27</v>
      </c>
      <c r="H411" s="152">
        <v>10</v>
      </c>
      <c r="I411" s="152">
        <v>5</v>
      </c>
      <c r="J411" s="152">
        <f>I411/H411*100</f>
        <v>50</v>
      </c>
      <c r="K411" s="257"/>
      <c r="L411" s="362"/>
      <c r="M411" s="277"/>
      <c r="N411" s="352"/>
    </row>
    <row r="412" spans="1:14" ht="45" customHeight="1" x14ac:dyDescent="0.25">
      <c r="A412" s="242"/>
      <c r="B412" s="310"/>
      <c r="C412" s="366" t="s">
        <v>91</v>
      </c>
      <c r="D412" s="331" t="s">
        <v>13</v>
      </c>
      <c r="E412" s="62" t="s">
        <v>14</v>
      </c>
      <c r="F412" s="62" t="s">
        <v>15</v>
      </c>
      <c r="G412" s="31" t="s">
        <v>16</v>
      </c>
      <c r="H412" s="174">
        <v>75</v>
      </c>
      <c r="I412" s="174">
        <v>75</v>
      </c>
      <c r="J412" s="174">
        <f t="shared" si="33"/>
        <v>100</v>
      </c>
      <c r="K412" s="377">
        <f>(J412+J413)/2</f>
        <v>100</v>
      </c>
      <c r="L412" s="423" t="s">
        <v>73</v>
      </c>
      <c r="M412" s="277"/>
      <c r="N412" s="352"/>
    </row>
    <row r="413" spans="1:14" ht="32.450000000000003" customHeight="1" x14ac:dyDescent="0.25">
      <c r="A413" s="242"/>
      <c r="B413" s="310"/>
      <c r="C413" s="302"/>
      <c r="D413" s="332"/>
      <c r="E413" s="60" t="s">
        <v>14</v>
      </c>
      <c r="F413" s="60" t="s">
        <v>17</v>
      </c>
      <c r="G413" s="28" t="s">
        <v>16</v>
      </c>
      <c r="H413" s="154">
        <v>75</v>
      </c>
      <c r="I413" s="154">
        <v>75</v>
      </c>
      <c r="J413" s="154">
        <f t="shared" si="33"/>
        <v>100</v>
      </c>
      <c r="K413" s="239"/>
      <c r="L413" s="283"/>
      <c r="M413" s="277"/>
      <c r="N413" s="352"/>
    </row>
    <row r="414" spans="1:14" ht="42.6" customHeight="1" x14ac:dyDescent="0.25">
      <c r="A414" s="242"/>
      <c r="B414" s="310"/>
      <c r="C414" s="302"/>
      <c r="D414" s="389"/>
      <c r="E414" s="35" t="s">
        <v>18</v>
      </c>
      <c r="F414" s="60" t="s">
        <v>91</v>
      </c>
      <c r="G414" s="36" t="s">
        <v>27</v>
      </c>
      <c r="H414" s="187">
        <v>25</v>
      </c>
      <c r="I414" s="187">
        <v>25</v>
      </c>
      <c r="J414" s="156">
        <f t="shared" si="33"/>
        <v>100</v>
      </c>
      <c r="K414" s="84">
        <f>J414</f>
        <v>100</v>
      </c>
      <c r="L414" s="124" t="s">
        <v>73</v>
      </c>
      <c r="M414" s="277"/>
      <c r="N414" s="352"/>
    </row>
    <row r="415" spans="1:14" ht="45" customHeight="1" x14ac:dyDescent="0.25">
      <c r="A415" s="242"/>
      <c r="B415" s="310"/>
      <c r="C415" s="301" t="s">
        <v>38</v>
      </c>
      <c r="D415" s="313" t="s">
        <v>13</v>
      </c>
      <c r="E415" s="67" t="s">
        <v>14</v>
      </c>
      <c r="F415" s="67" t="s">
        <v>15</v>
      </c>
      <c r="G415" s="27" t="s">
        <v>16</v>
      </c>
      <c r="H415" s="151">
        <v>75</v>
      </c>
      <c r="I415" s="151">
        <v>75</v>
      </c>
      <c r="J415" s="152">
        <f t="shared" si="33"/>
        <v>100</v>
      </c>
      <c r="K415" s="303">
        <f>(J415+J416)/2</f>
        <v>100</v>
      </c>
      <c r="L415" s="378" t="s">
        <v>73</v>
      </c>
      <c r="M415" s="277"/>
      <c r="N415" s="352"/>
    </row>
    <row r="416" spans="1:14" ht="30" customHeight="1" x14ac:dyDescent="0.25">
      <c r="A416" s="242"/>
      <c r="B416" s="310"/>
      <c r="C416" s="302"/>
      <c r="D416" s="314"/>
      <c r="E416" s="67" t="s">
        <v>14</v>
      </c>
      <c r="F416" s="67" t="s">
        <v>17</v>
      </c>
      <c r="G416" s="27" t="s">
        <v>16</v>
      </c>
      <c r="H416" s="151">
        <v>75</v>
      </c>
      <c r="I416" s="151">
        <v>75</v>
      </c>
      <c r="J416" s="152">
        <f t="shared" si="33"/>
        <v>100</v>
      </c>
      <c r="K416" s="303"/>
      <c r="L416" s="431"/>
      <c r="M416" s="277"/>
      <c r="N416" s="352"/>
    </row>
    <row r="417" spans="1:14" ht="66.599999999999994" customHeight="1" x14ac:dyDescent="0.25">
      <c r="A417" s="242"/>
      <c r="B417" s="310"/>
      <c r="C417" s="302"/>
      <c r="D417" s="314"/>
      <c r="E417" s="67" t="s">
        <v>18</v>
      </c>
      <c r="F417" s="60" t="s">
        <v>38</v>
      </c>
      <c r="G417" s="70" t="s">
        <v>21</v>
      </c>
      <c r="H417" s="151">
        <v>50</v>
      </c>
      <c r="I417" s="151">
        <v>28</v>
      </c>
      <c r="J417" s="152">
        <f t="shared" si="33"/>
        <v>56.000000000000007</v>
      </c>
      <c r="K417" s="19">
        <f>J417</f>
        <v>56.000000000000007</v>
      </c>
      <c r="L417" s="150" t="s">
        <v>170</v>
      </c>
      <c r="M417" s="277"/>
      <c r="N417" s="352"/>
    </row>
    <row r="418" spans="1:14" ht="49.9" customHeight="1" x14ac:dyDescent="0.25">
      <c r="A418" s="242"/>
      <c r="B418" s="310"/>
      <c r="C418" s="301" t="s">
        <v>131</v>
      </c>
      <c r="D418" s="313" t="s">
        <v>13</v>
      </c>
      <c r="E418" s="67" t="s">
        <v>14</v>
      </c>
      <c r="F418" s="67" t="s">
        <v>15</v>
      </c>
      <c r="G418" s="70" t="s">
        <v>16</v>
      </c>
      <c r="H418" s="151">
        <v>75</v>
      </c>
      <c r="I418" s="151">
        <v>75</v>
      </c>
      <c r="J418" s="152">
        <f t="shared" si="33"/>
        <v>100</v>
      </c>
      <c r="K418" s="303">
        <f>(J418+J419)/2</f>
        <v>100</v>
      </c>
      <c r="L418" s="448" t="s">
        <v>73</v>
      </c>
      <c r="M418" s="277"/>
      <c r="N418" s="352"/>
    </row>
    <row r="419" spans="1:14" ht="33" customHeight="1" x14ac:dyDescent="0.25">
      <c r="A419" s="242"/>
      <c r="B419" s="310"/>
      <c r="C419" s="302"/>
      <c r="D419" s="314"/>
      <c r="E419" s="67" t="s">
        <v>14</v>
      </c>
      <c r="F419" s="67" t="s">
        <v>17</v>
      </c>
      <c r="G419" s="70" t="s">
        <v>16</v>
      </c>
      <c r="H419" s="151">
        <v>75</v>
      </c>
      <c r="I419" s="151">
        <v>75</v>
      </c>
      <c r="J419" s="152">
        <f t="shared" si="33"/>
        <v>100</v>
      </c>
      <c r="K419" s="303"/>
      <c r="L419" s="449"/>
      <c r="M419" s="277"/>
      <c r="N419" s="352"/>
    </row>
    <row r="420" spans="1:14" ht="27" customHeight="1" x14ac:dyDescent="0.25">
      <c r="A420" s="242"/>
      <c r="B420" s="310"/>
      <c r="C420" s="302"/>
      <c r="D420" s="314"/>
      <c r="E420" s="67" t="s">
        <v>18</v>
      </c>
      <c r="F420" s="71" t="s">
        <v>39</v>
      </c>
      <c r="G420" s="27" t="s">
        <v>40</v>
      </c>
      <c r="H420" s="152">
        <v>5100</v>
      </c>
      <c r="I420" s="152">
        <v>5100</v>
      </c>
      <c r="J420" s="152">
        <f t="shared" si="33"/>
        <v>100</v>
      </c>
      <c r="K420" s="19">
        <f>J420</f>
        <v>100</v>
      </c>
      <c r="L420" s="115" t="s">
        <v>73</v>
      </c>
      <c r="M420" s="277"/>
      <c r="N420" s="352"/>
    </row>
    <row r="421" spans="1:14" ht="45" x14ac:dyDescent="0.25">
      <c r="A421" s="242"/>
      <c r="B421" s="310"/>
      <c r="C421" s="366" t="s">
        <v>54</v>
      </c>
      <c r="D421" s="331" t="s">
        <v>13</v>
      </c>
      <c r="E421" s="62" t="s">
        <v>14</v>
      </c>
      <c r="F421" s="62" t="s">
        <v>15</v>
      </c>
      <c r="G421" s="31" t="s">
        <v>16</v>
      </c>
      <c r="H421" s="174">
        <v>75</v>
      </c>
      <c r="I421" s="174">
        <v>75</v>
      </c>
      <c r="J421" s="174">
        <f t="shared" si="33"/>
        <v>100</v>
      </c>
      <c r="K421" s="377">
        <f>(J421+J422)/2</f>
        <v>100</v>
      </c>
      <c r="L421" s="228" t="s">
        <v>73</v>
      </c>
      <c r="M421" s="277"/>
      <c r="N421" s="352"/>
    </row>
    <row r="422" spans="1:14" ht="30" x14ac:dyDescent="0.25">
      <c r="A422" s="242"/>
      <c r="B422" s="310"/>
      <c r="C422" s="302"/>
      <c r="D422" s="332"/>
      <c r="E422" s="60" t="s">
        <v>14</v>
      </c>
      <c r="F422" s="60" t="s">
        <v>17</v>
      </c>
      <c r="G422" s="28" t="s">
        <v>16</v>
      </c>
      <c r="H422" s="154">
        <v>75</v>
      </c>
      <c r="I422" s="154">
        <v>75</v>
      </c>
      <c r="J422" s="154">
        <f t="shared" si="33"/>
        <v>100</v>
      </c>
      <c r="K422" s="239"/>
      <c r="L422" s="240"/>
      <c r="M422" s="277"/>
      <c r="N422" s="352"/>
    </row>
    <row r="423" spans="1:14" ht="87.6" customHeight="1" x14ac:dyDescent="0.25">
      <c r="A423" s="242"/>
      <c r="B423" s="310"/>
      <c r="C423" s="302"/>
      <c r="D423" s="333"/>
      <c r="E423" s="60" t="s">
        <v>18</v>
      </c>
      <c r="F423" s="60" t="s">
        <v>54</v>
      </c>
      <c r="G423" s="28" t="s">
        <v>41</v>
      </c>
      <c r="H423" s="153">
        <v>350</v>
      </c>
      <c r="I423" s="153">
        <v>348</v>
      </c>
      <c r="J423" s="154">
        <f t="shared" si="33"/>
        <v>99.428571428571431</v>
      </c>
      <c r="K423" s="83">
        <f>J423</f>
        <v>99.428571428571431</v>
      </c>
      <c r="L423" s="149" t="s">
        <v>173</v>
      </c>
      <c r="M423" s="277"/>
      <c r="N423" s="352"/>
    </row>
    <row r="424" spans="1:14" ht="30" customHeight="1" x14ac:dyDescent="0.25">
      <c r="A424" s="242"/>
      <c r="B424" s="287"/>
      <c r="C424" s="327" t="s">
        <v>42</v>
      </c>
      <c r="D424" s="284"/>
      <c r="E424" s="81" t="s">
        <v>14</v>
      </c>
      <c r="F424" s="32"/>
      <c r="G424" s="33"/>
      <c r="H424" s="177"/>
      <c r="I424" s="177"/>
      <c r="J424" s="178"/>
      <c r="K424" s="83">
        <f>(K399+K412+K415+K418+K421)/5</f>
        <v>100</v>
      </c>
      <c r="L424" s="91"/>
      <c r="M424" s="277"/>
      <c r="N424" s="352"/>
    </row>
    <row r="425" spans="1:14" ht="30" customHeight="1" x14ac:dyDescent="0.25">
      <c r="A425" s="243"/>
      <c r="B425" s="288"/>
      <c r="C425" s="285"/>
      <c r="D425" s="285"/>
      <c r="E425" s="81" t="s">
        <v>18</v>
      </c>
      <c r="F425" s="32"/>
      <c r="G425" s="33"/>
      <c r="H425" s="177"/>
      <c r="I425" s="177"/>
      <c r="J425" s="166">
        <f>(J401+J402+J403+J404+J405+J406+J407+J408+J409+J414+J417+J420+J423+J410+J411)/15</f>
        <v>92.878822821230941</v>
      </c>
      <c r="K425" s="83"/>
      <c r="L425" s="91"/>
      <c r="M425" s="277"/>
      <c r="N425" s="353"/>
    </row>
    <row r="426" spans="1:14" ht="50.25" customHeight="1" x14ac:dyDescent="0.25">
      <c r="A426" s="241">
        <v>20</v>
      </c>
      <c r="B426" s="286" t="s">
        <v>132</v>
      </c>
      <c r="C426" s="293"/>
      <c r="D426" s="334" t="s">
        <v>13</v>
      </c>
      <c r="E426" s="60" t="s">
        <v>14</v>
      </c>
      <c r="F426" s="60" t="s">
        <v>15</v>
      </c>
      <c r="G426" s="28" t="s">
        <v>16</v>
      </c>
      <c r="H426" s="173">
        <v>75</v>
      </c>
      <c r="I426" s="153">
        <v>75</v>
      </c>
      <c r="J426" s="154">
        <f t="shared" ref="J426:J441" si="34">I426/H426*100</f>
        <v>100</v>
      </c>
      <c r="K426" s="238">
        <f>(J426+J427)/2</f>
        <v>100</v>
      </c>
      <c r="L426" s="228" t="s">
        <v>73</v>
      </c>
      <c r="M426" s="277"/>
      <c r="N426" s="351">
        <f>(SUM(J426:J450)/25)</f>
        <v>105.85563517999691</v>
      </c>
    </row>
    <row r="427" spans="1:14" ht="30" customHeight="1" x14ac:dyDescent="0.25">
      <c r="A427" s="242"/>
      <c r="B427" s="287"/>
      <c r="C427" s="294"/>
      <c r="D427" s="335"/>
      <c r="E427" s="60" t="s">
        <v>14</v>
      </c>
      <c r="F427" s="60" t="s">
        <v>17</v>
      </c>
      <c r="G427" s="28" t="s">
        <v>16</v>
      </c>
      <c r="H427" s="153">
        <v>75</v>
      </c>
      <c r="I427" s="153">
        <v>75</v>
      </c>
      <c r="J427" s="154">
        <f t="shared" si="34"/>
        <v>100</v>
      </c>
      <c r="K427" s="239"/>
      <c r="L427" s="240"/>
      <c r="M427" s="277"/>
      <c r="N427" s="352"/>
    </row>
    <row r="428" spans="1:14" ht="49.15" customHeight="1" x14ac:dyDescent="0.25">
      <c r="A428" s="242"/>
      <c r="B428" s="287"/>
      <c r="C428" s="294"/>
      <c r="D428" s="335"/>
      <c r="E428" s="273" t="s">
        <v>18</v>
      </c>
      <c r="F428" s="273" t="s">
        <v>63</v>
      </c>
      <c r="G428" s="72" t="s">
        <v>28</v>
      </c>
      <c r="H428" s="154">
        <v>549</v>
      </c>
      <c r="I428" s="154">
        <v>584</v>
      </c>
      <c r="J428" s="154">
        <f t="shared" si="34"/>
        <v>106.37522768670308</v>
      </c>
      <c r="K428" s="297">
        <f>(J428+J429)/2</f>
        <v>106.77055223197713</v>
      </c>
      <c r="L428" s="356" t="s">
        <v>73</v>
      </c>
      <c r="M428" s="277"/>
      <c r="N428" s="352"/>
    </row>
    <row r="429" spans="1:14" ht="58.9" customHeight="1" x14ac:dyDescent="0.25">
      <c r="A429" s="242"/>
      <c r="B429" s="287"/>
      <c r="C429" s="294"/>
      <c r="D429" s="335"/>
      <c r="E429" s="274"/>
      <c r="F429" s="274"/>
      <c r="G429" s="72" t="s">
        <v>27</v>
      </c>
      <c r="H429" s="154">
        <v>5275</v>
      </c>
      <c r="I429" s="154">
        <v>5653</v>
      </c>
      <c r="J429" s="154">
        <f t="shared" si="34"/>
        <v>107.16587677725119</v>
      </c>
      <c r="K429" s="297"/>
      <c r="L429" s="283"/>
      <c r="M429" s="277"/>
      <c r="N429" s="352"/>
    </row>
    <row r="430" spans="1:14" ht="65.45" customHeight="1" x14ac:dyDescent="0.25">
      <c r="A430" s="242"/>
      <c r="B430" s="287"/>
      <c r="C430" s="294"/>
      <c r="D430" s="335"/>
      <c r="E430" s="232" t="s">
        <v>18</v>
      </c>
      <c r="F430" s="232" t="s">
        <v>103</v>
      </c>
      <c r="G430" s="28" t="s">
        <v>28</v>
      </c>
      <c r="H430" s="154">
        <v>848</v>
      </c>
      <c r="I430" s="154">
        <v>1210</v>
      </c>
      <c r="J430" s="154">
        <f t="shared" si="34"/>
        <v>142.68867924528303</v>
      </c>
      <c r="K430" s="238">
        <f>(J430+J431)/2</f>
        <v>121.83563037744277</v>
      </c>
      <c r="L430" s="356" t="s">
        <v>73</v>
      </c>
      <c r="M430" s="277"/>
      <c r="N430" s="352"/>
    </row>
    <row r="431" spans="1:14" ht="76.5" customHeight="1" x14ac:dyDescent="0.25">
      <c r="A431" s="242"/>
      <c r="B431" s="287"/>
      <c r="C431" s="294"/>
      <c r="D431" s="335"/>
      <c r="E431" s="234"/>
      <c r="F431" s="234"/>
      <c r="G431" s="28" t="s">
        <v>27</v>
      </c>
      <c r="H431" s="154">
        <v>2239</v>
      </c>
      <c r="I431" s="154">
        <v>2261</v>
      </c>
      <c r="J431" s="154">
        <f t="shared" si="34"/>
        <v>100.98258150960251</v>
      </c>
      <c r="K431" s="239"/>
      <c r="L431" s="283"/>
      <c r="M431" s="277"/>
      <c r="N431" s="352"/>
    </row>
    <row r="432" spans="1:14" ht="52.15" customHeight="1" x14ac:dyDescent="0.25">
      <c r="A432" s="242"/>
      <c r="B432" s="287"/>
      <c r="C432" s="294"/>
      <c r="D432" s="335"/>
      <c r="E432" s="273" t="s">
        <v>18</v>
      </c>
      <c r="F432" s="232" t="s">
        <v>111</v>
      </c>
      <c r="G432" s="28" t="s">
        <v>28</v>
      </c>
      <c r="H432" s="154">
        <v>5520</v>
      </c>
      <c r="I432" s="154">
        <v>5564</v>
      </c>
      <c r="J432" s="154">
        <f t="shared" si="34"/>
        <v>100.79710144927536</v>
      </c>
      <c r="K432" s="238">
        <f>(J432+J433)/2</f>
        <v>100.95638983209511</v>
      </c>
      <c r="L432" s="356" t="s">
        <v>73</v>
      </c>
      <c r="M432" s="277"/>
      <c r="N432" s="352"/>
    </row>
    <row r="433" spans="1:14" ht="54" customHeight="1" x14ac:dyDescent="0.25">
      <c r="A433" s="242"/>
      <c r="B433" s="287"/>
      <c r="C433" s="294"/>
      <c r="D433" s="335"/>
      <c r="E433" s="274"/>
      <c r="F433" s="234"/>
      <c r="G433" s="28" t="s">
        <v>27</v>
      </c>
      <c r="H433" s="154">
        <v>6812</v>
      </c>
      <c r="I433" s="154">
        <v>6888</v>
      </c>
      <c r="J433" s="154">
        <f t="shared" si="34"/>
        <v>101.11567821491485</v>
      </c>
      <c r="K433" s="239"/>
      <c r="L433" s="283"/>
      <c r="M433" s="277"/>
      <c r="N433" s="352"/>
    </row>
    <row r="434" spans="1:14" ht="52.15" customHeight="1" x14ac:dyDescent="0.25">
      <c r="A434" s="242"/>
      <c r="B434" s="287"/>
      <c r="C434" s="294"/>
      <c r="D434" s="335"/>
      <c r="E434" s="273" t="s">
        <v>18</v>
      </c>
      <c r="F434" s="273" t="s">
        <v>96</v>
      </c>
      <c r="G434" s="28" t="s">
        <v>28</v>
      </c>
      <c r="H434" s="154">
        <v>2925</v>
      </c>
      <c r="I434" s="154">
        <v>2952</v>
      </c>
      <c r="J434" s="154">
        <f>I434/H434*100</f>
        <v>100.92307692307692</v>
      </c>
      <c r="K434" s="275">
        <f>(J434+J435)/2</f>
        <v>102.82607048124289</v>
      </c>
      <c r="L434" s="378" t="s">
        <v>73</v>
      </c>
      <c r="M434" s="277"/>
      <c r="N434" s="352"/>
    </row>
    <row r="435" spans="1:14" ht="57.75" customHeight="1" x14ac:dyDescent="0.25">
      <c r="A435" s="242"/>
      <c r="B435" s="287"/>
      <c r="C435" s="294"/>
      <c r="D435" s="335"/>
      <c r="E435" s="274"/>
      <c r="F435" s="274"/>
      <c r="G435" s="28" t="s">
        <v>27</v>
      </c>
      <c r="H435" s="154">
        <v>2030</v>
      </c>
      <c r="I435" s="154">
        <v>2126</v>
      </c>
      <c r="J435" s="154">
        <f>I435/H435*100</f>
        <v>104.72906403940887</v>
      </c>
      <c r="K435" s="276"/>
      <c r="L435" s="227"/>
      <c r="M435" s="277"/>
      <c r="N435" s="352"/>
    </row>
    <row r="436" spans="1:14" ht="47.45" customHeight="1" x14ac:dyDescent="0.25">
      <c r="A436" s="242"/>
      <c r="B436" s="287"/>
      <c r="C436" s="294"/>
      <c r="D436" s="335"/>
      <c r="E436" s="60" t="s">
        <v>18</v>
      </c>
      <c r="F436" s="60" t="s">
        <v>112</v>
      </c>
      <c r="G436" s="28" t="s">
        <v>27</v>
      </c>
      <c r="H436" s="154">
        <v>1413</v>
      </c>
      <c r="I436" s="154">
        <v>1448</v>
      </c>
      <c r="J436" s="154">
        <f>I436/H436*100</f>
        <v>102.47699929228591</v>
      </c>
      <c r="K436" s="83">
        <f>J436</f>
        <v>102.47699929228591</v>
      </c>
      <c r="L436" s="141" t="s">
        <v>73</v>
      </c>
      <c r="M436" s="277"/>
      <c r="N436" s="352"/>
    </row>
    <row r="437" spans="1:14" ht="15" customHeight="1" x14ac:dyDescent="0.25">
      <c r="A437" s="242"/>
      <c r="B437" s="287"/>
      <c r="C437" s="294"/>
      <c r="D437" s="335"/>
      <c r="E437" s="232" t="s">
        <v>18</v>
      </c>
      <c r="F437" s="293" t="s">
        <v>44</v>
      </c>
      <c r="G437" s="28" t="s">
        <v>28</v>
      </c>
      <c r="H437" s="154">
        <v>147</v>
      </c>
      <c r="I437" s="154">
        <v>148</v>
      </c>
      <c r="J437" s="154">
        <f>I437/H437*100</f>
        <v>100.68027210884354</v>
      </c>
      <c r="K437" s="375">
        <f>(J437+J438)/2</f>
        <v>100.95363298693709</v>
      </c>
      <c r="L437" s="356" t="s">
        <v>73</v>
      </c>
      <c r="M437" s="277"/>
      <c r="N437" s="352"/>
    </row>
    <row r="438" spans="1:14" ht="17.25" customHeight="1" x14ac:dyDescent="0.25">
      <c r="A438" s="242"/>
      <c r="B438" s="287"/>
      <c r="C438" s="295"/>
      <c r="D438" s="336"/>
      <c r="E438" s="234"/>
      <c r="F438" s="295"/>
      <c r="G438" s="28" t="s">
        <v>27</v>
      </c>
      <c r="H438" s="154">
        <v>489</v>
      </c>
      <c r="I438" s="154">
        <v>495</v>
      </c>
      <c r="J438" s="154">
        <f>I438/H438*100</f>
        <v>101.22699386503066</v>
      </c>
      <c r="K438" s="376"/>
      <c r="L438" s="379"/>
      <c r="M438" s="277"/>
      <c r="N438" s="352"/>
    </row>
    <row r="439" spans="1:14" ht="45" customHeight="1" x14ac:dyDescent="0.25">
      <c r="A439" s="242"/>
      <c r="B439" s="287"/>
      <c r="C439" s="232" t="s">
        <v>91</v>
      </c>
      <c r="D439" s="235" t="s">
        <v>13</v>
      </c>
      <c r="E439" s="60" t="s">
        <v>14</v>
      </c>
      <c r="F439" s="60" t="s">
        <v>15</v>
      </c>
      <c r="G439" s="28" t="s">
        <v>16</v>
      </c>
      <c r="H439" s="154">
        <v>75</v>
      </c>
      <c r="I439" s="154">
        <v>75</v>
      </c>
      <c r="J439" s="154">
        <f t="shared" si="34"/>
        <v>100</v>
      </c>
      <c r="K439" s="238">
        <f>(J439+J440)/2</f>
        <v>100</v>
      </c>
      <c r="L439" s="282" t="s">
        <v>73</v>
      </c>
      <c r="M439" s="277"/>
      <c r="N439" s="352"/>
    </row>
    <row r="440" spans="1:14" ht="30" customHeight="1" x14ac:dyDescent="0.25">
      <c r="A440" s="242"/>
      <c r="B440" s="287"/>
      <c r="C440" s="233"/>
      <c r="D440" s="236"/>
      <c r="E440" s="60" t="s">
        <v>14</v>
      </c>
      <c r="F440" s="60" t="s">
        <v>17</v>
      </c>
      <c r="G440" s="28" t="s">
        <v>16</v>
      </c>
      <c r="H440" s="154">
        <v>75</v>
      </c>
      <c r="I440" s="154">
        <v>75</v>
      </c>
      <c r="J440" s="154">
        <f t="shared" si="34"/>
        <v>100</v>
      </c>
      <c r="K440" s="239"/>
      <c r="L440" s="283"/>
      <c r="M440" s="277"/>
      <c r="N440" s="352"/>
    </row>
    <row r="441" spans="1:14" ht="47.45" customHeight="1" x14ac:dyDescent="0.25">
      <c r="A441" s="242"/>
      <c r="B441" s="287"/>
      <c r="C441" s="234"/>
      <c r="D441" s="237"/>
      <c r="E441" s="60" t="s">
        <v>18</v>
      </c>
      <c r="F441" s="60" t="s">
        <v>91</v>
      </c>
      <c r="G441" s="28" t="s">
        <v>27</v>
      </c>
      <c r="H441" s="154">
        <v>720</v>
      </c>
      <c r="I441" s="154">
        <v>735</v>
      </c>
      <c r="J441" s="154">
        <f t="shared" si="34"/>
        <v>102.08333333333333</v>
      </c>
      <c r="K441" s="83">
        <f>J441</f>
        <v>102.08333333333333</v>
      </c>
      <c r="L441" s="125"/>
      <c r="M441" s="277"/>
      <c r="N441" s="352"/>
    </row>
    <row r="442" spans="1:14" ht="45" customHeight="1" x14ac:dyDescent="0.25">
      <c r="A442" s="242"/>
      <c r="B442" s="287"/>
      <c r="C442" s="232" t="s">
        <v>38</v>
      </c>
      <c r="D442" s="235" t="s">
        <v>13</v>
      </c>
      <c r="E442" s="60" t="s">
        <v>14</v>
      </c>
      <c r="F442" s="60" t="s">
        <v>15</v>
      </c>
      <c r="G442" s="28" t="s">
        <v>16</v>
      </c>
      <c r="H442" s="154">
        <v>75</v>
      </c>
      <c r="I442" s="154">
        <v>75</v>
      </c>
      <c r="J442" s="154">
        <f t="shared" ref="J442:J450" si="35">I442/H442*100</f>
        <v>100</v>
      </c>
      <c r="K442" s="238">
        <f>(J442+J443)/2</f>
        <v>100</v>
      </c>
      <c r="L442" s="282" t="s">
        <v>73</v>
      </c>
      <c r="M442" s="277"/>
      <c r="N442" s="352"/>
    </row>
    <row r="443" spans="1:14" ht="30" customHeight="1" x14ac:dyDescent="0.25">
      <c r="A443" s="242"/>
      <c r="B443" s="287"/>
      <c r="C443" s="233"/>
      <c r="D443" s="236"/>
      <c r="E443" s="60" t="s">
        <v>14</v>
      </c>
      <c r="F443" s="60" t="s">
        <v>17</v>
      </c>
      <c r="G443" s="28" t="s">
        <v>16</v>
      </c>
      <c r="H443" s="154">
        <v>75</v>
      </c>
      <c r="I443" s="154">
        <v>75</v>
      </c>
      <c r="J443" s="154">
        <f t="shared" si="35"/>
        <v>100</v>
      </c>
      <c r="K443" s="239"/>
      <c r="L443" s="283"/>
      <c r="M443" s="277"/>
      <c r="N443" s="352"/>
    </row>
    <row r="444" spans="1:14" ht="65.45" customHeight="1" x14ac:dyDescent="0.25">
      <c r="A444" s="242"/>
      <c r="B444" s="287"/>
      <c r="C444" s="234"/>
      <c r="D444" s="237"/>
      <c r="E444" s="60" t="s">
        <v>18</v>
      </c>
      <c r="F444" s="60" t="s">
        <v>38</v>
      </c>
      <c r="G444" s="72" t="s">
        <v>21</v>
      </c>
      <c r="H444" s="154">
        <v>198</v>
      </c>
      <c r="I444" s="154">
        <v>243</v>
      </c>
      <c r="J444" s="154">
        <f t="shared" si="35"/>
        <v>122.72727272727273</v>
      </c>
      <c r="K444" s="83">
        <f>J444</f>
        <v>122.72727272727273</v>
      </c>
      <c r="L444" s="129" t="s">
        <v>73</v>
      </c>
      <c r="M444" s="277"/>
      <c r="N444" s="352"/>
    </row>
    <row r="445" spans="1:14" ht="45" customHeight="1" x14ac:dyDescent="0.25">
      <c r="A445" s="242"/>
      <c r="B445" s="287"/>
      <c r="C445" s="232" t="s">
        <v>133</v>
      </c>
      <c r="D445" s="235" t="s">
        <v>13</v>
      </c>
      <c r="E445" s="60" t="s">
        <v>14</v>
      </c>
      <c r="F445" s="60" t="s">
        <v>15</v>
      </c>
      <c r="G445" s="72" t="s">
        <v>16</v>
      </c>
      <c r="H445" s="154">
        <v>75</v>
      </c>
      <c r="I445" s="154">
        <v>75</v>
      </c>
      <c r="J445" s="154">
        <f t="shared" si="35"/>
        <v>100</v>
      </c>
      <c r="K445" s="238">
        <f>(J445+J446)/2</f>
        <v>100</v>
      </c>
      <c r="L445" s="282" t="s">
        <v>73</v>
      </c>
      <c r="M445" s="277"/>
      <c r="N445" s="352"/>
    </row>
    <row r="446" spans="1:14" ht="30" x14ac:dyDescent="0.25">
      <c r="A446" s="242"/>
      <c r="B446" s="287"/>
      <c r="C446" s="233"/>
      <c r="D446" s="236"/>
      <c r="E446" s="60" t="s">
        <v>14</v>
      </c>
      <c r="F446" s="60" t="s">
        <v>17</v>
      </c>
      <c r="G446" s="72" t="s">
        <v>16</v>
      </c>
      <c r="H446" s="154">
        <v>75</v>
      </c>
      <c r="I446" s="154">
        <v>75</v>
      </c>
      <c r="J446" s="154">
        <f t="shared" si="35"/>
        <v>100</v>
      </c>
      <c r="K446" s="239"/>
      <c r="L446" s="283"/>
      <c r="M446" s="277"/>
      <c r="N446" s="352"/>
    </row>
    <row r="447" spans="1:14" ht="27" customHeight="1" x14ac:dyDescent="0.25">
      <c r="A447" s="242"/>
      <c r="B447" s="287"/>
      <c r="C447" s="234"/>
      <c r="D447" s="237"/>
      <c r="E447" s="60" t="s">
        <v>18</v>
      </c>
      <c r="F447" s="64" t="s">
        <v>39</v>
      </c>
      <c r="G447" s="28" t="s">
        <v>40</v>
      </c>
      <c r="H447" s="154">
        <v>5100</v>
      </c>
      <c r="I447" s="154">
        <v>5174</v>
      </c>
      <c r="J447" s="154">
        <f t="shared" si="35"/>
        <v>101.45098039215685</v>
      </c>
      <c r="K447" s="83">
        <f>J447</f>
        <v>101.45098039215685</v>
      </c>
      <c r="L447" s="113" t="s">
        <v>73</v>
      </c>
      <c r="M447" s="277"/>
      <c r="N447" s="352"/>
    </row>
    <row r="448" spans="1:14" ht="39.6" customHeight="1" x14ac:dyDescent="0.25">
      <c r="A448" s="242"/>
      <c r="B448" s="287"/>
      <c r="C448" s="232" t="s">
        <v>54</v>
      </c>
      <c r="D448" s="235" t="s">
        <v>13</v>
      </c>
      <c r="E448" s="60" t="s">
        <v>14</v>
      </c>
      <c r="F448" s="60" t="s">
        <v>15</v>
      </c>
      <c r="G448" s="28" t="s">
        <v>16</v>
      </c>
      <c r="H448" s="154">
        <v>75</v>
      </c>
      <c r="I448" s="154">
        <v>75</v>
      </c>
      <c r="J448" s="154">
        <f t="shared" si="35"/>
        <v>100</v>
      </c>
      <c r="K448" s="238">
        <f>(J448+J449)/2</f>
        <v>100</v>
      </c>
      <c r="L448" s="228" t="s">
        <v>73</v>
      </c>
      <c r="M448" s="277"/>
      <c r="N448" s="352"/>
    </row>
    <row r="449" spans="1:14" ht="32.25" customHeight="1" x14ac:dyDescent="0.25">
      <c r="A449" s="242"/>
      <c r="B449" s="287"/>
      <c r="C449" s="233"/>
      <c r="D449" s="236"/>
      <c r="E449" s="60" t="s">
        <v>14</v>
      </c>
      <c r="F449" s="60" t="s">
        <v>17</v>
      </c>
      <c r="G449" s="28" t="s">
        <v>16</v>
      </c>
      <c r="H449" s="154">
        <v>75</v>
      </c>
      <c r="I449" s="154">
        <v>75</v>
      </c>
      <c r="J449" s="154">
        <f t="shared" si="35"/>
        <v>100</v>
      </c>
      <c r="K449" s="239"/>
      <c r="L449" s="240"/>
      <c r="M449" s="277"/>
      <c r="N449" s="352"/>
    </row>
    <row r="450" spans="1:14" ht="88.9" customHeight="1" x14ac:dyDescent="0.25">
      <c r="A450" s="242"/>
      <c r="B450" s="287"/>
      <c r="C450" s="234"/>
      <c r="D450" s="237"/>
      <c r="E450" s="60" t="s">
        <v>18</v>
      </c>
      <c r="F450" s="60" t="s">
        <v>54</v>
      </c>
      <c r="G450" s="28" t="s">
        <v>41</v>
      </c>
      <c r="H450" s="154">
        <v>310</v>
      </c>
      <c r="I450" s="154">
        <v>468</v>
      </c>
      <c r="J450" s="154">
        <f t="shared" si="35"/>
        <v>150.96774193548387</v>
      </c>
      <c r="K450" s="83">
        <f>J450</f>
        <v>150.96774193548387</v>
      </c>
      <c r="L450" s="129" t="s">
        <v>73</v>
      </c>
      <c r="M450" s="277"/>
      <c r="N450" s="352"/>
    </row>
    <row r="451" spans="1:14" ht="30" customHeight="1" x14ac:dyDescent="0.25">
      <c r="A451" s="242"/>
      <c r="B451" s="287"/>
      <c r="C451" s="284" t="s">
        <v>42</v>
      </c>
      <c r="D451" s="284"/>
      <c r="E451" s="81" t="s">
        <v>14</v>
      </c>
      <c r="F451" s="32"/>
      <c r="G451" s="33"/>
      <c r="H451" s="177"/>
      <c r="I451" s="177"/>
      <c r="J451" s="178"/>
      <c r="K451" s="83">
        <f>(K426+K439+K442+K445+K448)/5</f>
        <v>100</v>
      </c>
      <c r="L451" s="91"/>
      <c r="M451" s="277"/>
      <c r="N451" s="352"/>
    </row>
    <row r="452" spans="1:14" ht="37.5" customHeight="1" x14ac:dyDescent="0.25">
      <c r="A452" s="243"/>
      <c r="B452" s="288"/>
      <c r="C452" s="285"/>
      <c r="D452" s="285"/>
      <c r="E452" s="81" t="s">
        <v>18</v>
      </c>
      <c r="F452" s="32"/>
      <c r="G452" s="33"/>
      <c r="H452" s="177"/>
      <c r="I452" s="177"/>
      <c r="J452" s="166">
        <f>(J428+J429+J430+J432+J433+J434+J435+J436+J441+J444+J447+J450+J437+J438+J431)/15</f>
        <v>109.75939196666152</v>
      </c>
      <c r="K452" s="83"/>
      <c r="L452" s="91"/>
      <c r="M452" s="277"/>
      <c r="N452" s="353"/>
    </row>
    <row r="453" spans="1:14" ht="45" customHeight="1" x14ac:dyDescent="0.25">
      <c r="A453" s="241">
        <v>21</v>
      </c>
      <c r="B453" s="270" t="s">
        <v>134</v>
      </c>
      <c r="C453" s="293" t="s">
        <v>75</v>
      </c>
      <c r="D453" s="334" t="s">
        <v>13</v>
      </c>
      <c r="E453" s="60" t="s">
        <v>14</v>
      </c>
      <c r="F453" s="60" t="s">
        <v>15</v>
      </c>
      <c r="G453" s="28" t="s">
        <v>16</v>
      </c>
      <c r="H453" s="173">
        <v>75</v>
      </c>
      <c r="I453" s="153">
        <v>75</v>
      </c>
      <c r="J453" s="154">
        <f>I453/H453*100</f>
        <v>100</v>
      </c>
      <c r="K453" s="238">
        <f>(J453+J454)/2</f>
        <v>100</v>
      </c>
      <c r="L453" s="228" t="s">
        <v>73</v>
      </c>
      <c r="M453" s="277"/>
      <c r="N453" s="351">
        <f>(SUM(J453:J484)/32)</f>
        <v>103.45079319891418</v>
      </c>
    </row>
    <row r="454" spans="1:14" ht="34.9" customHeight="1" x14ac:dyDescent="0.25">
      <c r="A454" s="242"/>
      <c r="B454" s="212"/>
      <c r="C454" s="294"/>
      <c r="D454" s="335"/>
      <c r="E454" s="60" t="s">
        <v>14</v>
      </c>
      <c r="F454" s="60" t="s">
        <v>17</v>
      </c>
      <c r="G454" s="28" t="s">
        <v>16</v>
      </c>
      <c r="H454" s="153">
        <v>75</v>
      </c>
      <c r="I454" s="153">
        <v>75</v>
      </c>
      <c r="J454" s="154">
        <f>I454/H454*100</f>
        <v>100</v>
      </c>
      <c r="K454" s="239"/>
      <c r="L454" s="240"/>
      <c r="M454" s="277"/>
      <c r="N454" s="352"/>
    </row>
    <row r="455" spans="1:14" ht="55.5" customHeight="1" x14ac:dyDescent="0.25">
      <c r="A455" s="242"/>
      <c r="B455" s="212"/>
      <c r="C455" s="294"/>
      <c r="D455" s="335"/>
      <c r="E455" s="273" t="s">
        <v>18</v>
      </c>
      <c r="F455" s="273" t="s">
        <v>63</v>
      </c>
      <c r="G455" s="72" t="s">
        <v>36</v>
      </c>
      <c r="H455" s="154">
        <v>1056</v>
      </c>
      <c r="I455" s="154">
        <v>1149</v>
      </c>
      <c r="J455" s="154">
        <f t="shared" ref="J455:J469" si="36">I455/H455*100</f>
        <v>108.80681818181819</v>
      </c>
      <c r="K455" s="297">
        <f>(J455+J456)/2</f>
        <v>104.41450910200911</v>
      </c>
      <c r="L455" s="380" t="s">
        <v>73</v>
      </c>
      <c r="M455" s="277"/>
      <c r="N455" s="352"/>
    </row>
    <row r="456" spans="1:14" ht="51.6" customHeight="1" x14ac:dyDescent="0.25">
      <c r="A456" s="242"/>
      <c r="B456" s="212"/>
      <c r="C456" s="294"/>
      <c r="D456" s="335"/>
      <c r="E456" s="274"/>
      <c r="F456" s="274"/>
      <c r="G456" s="72" t="s">
        <v>37</v>
      </c>
      <c r="H456" s="154">
        <v>9009</v>
      </c>
      <c r="I456" s="154">
        <v>9011</v>
      </c>
      <c r="J456" s="154">
        <f t="shared" si="36"/>
        <v>100.02220002220001</v>
      </c>
      <c r="K456" s="297"/>
      <c r="L456" s="381"/>
      <c r="M456" s="277"/>
      <c r="N456" s="352"/>
    </row>
    <row r="457" spans="1:14" ht="65.45" customHeight="1" x14ac:dyDescent="0.25">
      <c r="A457" s="242"/>
      <c r="B457" s="212"/>
      <c r="C457" s="294"/>
      <c r="D457" s="335"/>
      <c r="E457" s="232" t="s">
        <v>18</v>
      </c>
      <c r="F457" s="232" t="s">
        <v>103</v>
      </c>
      <c r="G457" s="28" t="s">
        <v>28</v>
      </c>
      <c r="H457" s="154">
        <v>748</v>
      </c>
      <c r="I457" s="154">
        <v>805</v>
      </c>
      <c r="J457" s="154">
        <f t="shared" si="36"/>
        <v>107.62032085561498</v>
      </c>
      <c r="K457" s="238">
        <f>(J457+J458)/2</f>
        <v>109.77606951871658</v>
      </c>
      <c r="L457" s="380" t="s">
        <v>73</v>
      </c>
      <c r="M457" s="277"/>
      <c r="N457" s="352"/>
    </row>
    <row r="458" spans="1:14" ht="74.25" customHeight="1" x14ac:dyDescent="0.25">
      <c r="A458" s="242"/>
      <c r="B458" s="212"/>
      <c r="C458" s="294"/>
      <c r="D458" s="335"/>
      <c r="E458" s="234"/>
      <c r="F458" s="234"/>
      <c r="G458" s="28" t="s">
        <v>27</v>
      </c>
      <c r="H458" s="154">
        <v>1936</v>
      </c>
      <c r="I458" s="154">
        <v>2167</v>
      </c>
      <c r="J458" s="154">
        <f t="shared" si="36"/>
        <v>111.93181818181819</v>
      </c>
      <c r="K458" s="239"/>
      <c r="L458" s="381"/>
      <c r="M458" s="277"/>
      <c r="N458" s="352"/>
    </row>
    <row r="459" spans="1:14" ht="59.25" customHeight="1" x14ac:dyDescent="0.25">
      <c r="A459" s="242"/>
      <c r="B459" s="212"/>
      <c r="C459" s="294"/>
      <c r="D459" s="335"/>
      <c r="E459" s="273" t="s">
        <v>18</v>
      </c>
      <c r="F459" s="232" t="s">
        <v>111</v>
      </c>
      <c r="G459" s="28" t="s">
        <v>28</v>
      </c>
      <c r="H459" s="154">
        <v>2585</v>
      </c>
      <c r="I459" s="154">
        <v>2786</v>
      </c>
      <c r="J459" s="154">
        <f t="shared" si="36"/>
        <v>107.77562862669245</v>
      </c>
      <c r="K459" s="238">
        <f>(J459+J460)/2</f>
        <v>104.89506069015783</v>
      </c>
      <c r="L459" s="382" t="s">
        <v>73</v>
      </c>
      <c r="M459" s="277"/>
      <c r="N459" s="352"/>
    </row>
    <row r="460" spans="1:14" ht="54.75" customHeight="1" x14ac:dyDescent="0.25">
      <c r="A460" s="242"/>
      <c r="B460" s="212"/>
      <c r="C460" s="294"/>
      <c r="D460" s="335"/>
      <c r="E460" s="274"/>
      <c r="F460" s="234"/>
      <c r="G460" s="28" t="s">
        <v>27</v>
      </c>
      <c r="H460" s="154">
        <v>6900</v>
      </c>
      <c r="I460" s="154">
        <v>7039</v>
      </c>
      <c r="J460" s="154">
        <f t="shared" si="36"/>
        <v>102.0144927536232</v>
      </c>
      <c r="K460" s="239"/>
      <c r="L460" s="381"/>
      <c r="M460" s="277"/>
      <c r="N460" s="352"/>
    </row>
    <row r="461" spans="1:14" ht="54.75" customHeight="1" x14ac:dyDescent="0.25">
      <c r="A461" s="242"/>
      <c r="B461" s="212"/>
      <c r="C461" s="294"/>
      <c r="D461" s="335"/>
      <c r="E461" s="273" t="s">
        <v>18</v>
      </c>
      <c r="F461" s="273" t="s">
        <v>96</v>
      </c>
      <c r="G461" s="28" t="s">
        <v>28</v>
      </c>
      <c r="H461" s="154">
        <v>1030</v>
      </c>
      <c r="I461" s="154">
        <v>1031</v>
      </c>
      <c r="J461" s="154">
        <f>I461/H461*100</f>
        <v>100.09708737864078</v>
      </c>
      <c r="K461" s="238">
        <f>(J461+J462)/2</f>
        <v>100.12261776339446</v>
      </c>
      <c r="L461" s="356" t="s">
        <v>73</v>
      </c>
      <c r="M461" s="277"/>
      <c r="N461" s="352"/>
    </row>
    <row r="462" spans="1:14" ht="49.9" customHeight="1" x14ac:dyDescent="0.25">
      <c r="A462" s="242"/>
      <c r="B462" s="212"/>
      <c r="C462" s="294"/>
      <c r="D462" s="335"/>
      <c r="E462" s="274"/>
      <c r="F462" s="274"/>
      <c r="G462" s="28" t="s">
        <v>27</v>
      </c>
      <c r="H462" s="154">
        <v>1350</v>
      </c>
      <c r="I462" s="154">
        <v>1352</v>
      </c>
      <c r="J462" s="154">
        <f t="shared" si="36"/>
        <v>100.14814814814814</v>
      </c>
      <c r="K462" s="239"/>
      <c r="L462" s="283"/>
      <c r="M462" s="277"/>
      <c r="N462" s="352"/>
    </row>
    <row r="463" spans="1:14" ht="46.9" customHeight="1" x14ac:dyDescent="0.25">
      <c r="A463" s="242"/>
      <c r="B463" s="212"/>
      <c r="C463" s="294"/>
      <c r="D463" s="335"/>
      <c r="E463" s="60" t="s">
        <v>18</v>
      </c>
      <c r="F463" s="60" t="s">
        <v>112</v>
      </c>
      <c r="G463" s="28" t="s">
        <v>27</v>
      </c>
      <c r="H463" s="154">
        <v>2000</v>
      </c>
      <c r="I463" s="154">
        <v>2198</v>
      </c>
      <c r="J463" s="154">
        <f>I463/H463*100</f>
        <v>109.89999999999999</v>
      </c>
      <c r="K463" s="83">
        <f>J463</f>
        <v>109.89999999999999</v>
      </c>
      <c r="L463" s="113" t="s">
        <v>73</v>
      </c>
      <c r="M463" s="277"/>
      <c r="N463" s="352"/>
    </row>
    <row r="464" spans="1:14" ht="36.75" customHeight="1" x14ac:dyDescent="0.25">
      <c r="A464" s="242"/>
      <c r="B464" s="212"/>
      <c r="C464" s="294"/>
      <c r="D464" s="335"/>
      <c r="E464" s="60" t="s">
        <v>18</v>
      </c>
      <c r="F464" s="107" t="s">
        <v>55</v>
      </c>
      <c r="G464" s="28" t="s">
        <v>27</v>
      </c>
      <c r="H464" s="154">
        <v>1340</v>
      </c>
      <c r="I464" s="154">
        <v>1463</v>
      </c>
      <c r="J464" s="154">
        <f t="shared" si="36"/>
        <v>109.17910447761194</v>
      </c>
      <c r="K464" s="83">
        <f>J464</f>
        <v>109.17910447761194</v>
      </c>
      <c r="L464" s="113" t="s">
        <v>73</v>
      </c>
      <c r="M464" s="277"/>
      <c r="N464" s="352"/>
    </row>
    <row r="465" spans="1:14" ht="23.45" customHeight="1" x14ac:dyDescent="0.25">
      <c r="A465" s="242"/>
      <c r="B465" s="212"/>
      <c r="C465" s="294"/>
      <c r="D465" s="335"/>
      <c r="E465" s="232" t="s">
        <v>18</v>
      </c>
      <c r="F465" s="293" t="s">
        <v>44</v>
      </c>
      <c r="G465" s="28" t="s">
        <v>28</v>
      </c>
      <c r="H465" s="154">
        <v>286</v>
      </c>
      <c r="I465" s="154">
        <v>289</v>
      </c>
      <c r="J465" s="154">
        <f t="shared" si="36"/>
        <v>101.04895104895104</v>
      </c>
      <c r="K465" s="375">
        <f>(J465+J466)/2</f>
        <v>101.37193315159416</v>
      </c>
      <c r="L465" s="282" t="s">
        <v>73</v>
      </c>
      <c r="M465" s="277"/>
      <c r="N465" s="352"/>
    </row>
    <row r="466" spans="1:14" ht="20.45" customHeight="1" x14ac:dyDescent="0.25">
      <c r="A466" s="242"/>
      <c r="B466" s="212"/>
      <c r="C466" s="295"/>
      <c r="D466" s="336"/>
      <c r="E466" s="234"/>
      <c r="F466" s="295"/>
      <c r="G466" s="28" t="s">
        <v>27</v>
      </c>
      <c r="H466" s="154">
        <v>472</v>
      </c>
      <c r="I466" s="154">
        <v>480</v>
      </c>
      <c r="J466" s="154">
        <f>I466/H466*100</f>
        <v>101.69491525423729</v>
      </c>
      <c r="K466" s="376"/>
      <c r="L466" s="283"/>
      <c r="M466" s="277"/>
      <c r="N466" s="352"/>
    </row>
    <row r="467" spans="1:14" ht="48" customHeight="1" x14ac:dyDescent="0.25">
      <c r="A467" s="242"/>
      <c r="B467" s="212"/>
      <c r="C467" s="232" t="s">
        <v>91</v>
      </c>
      <c r="D467" s="235" t="s">
        <v>13</v>
      </c>
      <c r="E467" s="60" t="s">
        <v>14</v>
      </c>
      <c r="F467" s="60" t="s">
        <v>15</v>
      </c>
      <c r="G467" s="28" t="s">
        <v>16</v>
      </c>
      <c r="H467" s="154">
        <v>75</v>
      </c>
      <c r="I467" s="154">
        <v>75</v>
      </c>
      <c r="J467" s="154">
        <f>I467/H467*100</f>
        <v>100</v>
      </c>
      <c r="K467" s="238">
        <f>(J467+J468)/2</f>
        <v>100</v>
      </c>
      <c r="L467" s="228" t="s">
        <v>73</v>
      </c>
      <c r="M467" s="277"/>
      <c r="N467" s="352"/>
    </row>
    <row r="468" spans="1:14" ht="40.5" customHeight="1" x14ac:dyDescent="0.25">
      <c r="A468" s="242"/>
      <c r="B468" s="212"/>
      <c r="C468" s="233"/>
      <c r="D468" s="236"/>
      <c r="E468" s="60" t="s">
        <v>14</v>
      </c>
      <c r="F468" s="60" t="s">
        <v>17</v>
      </c>
      <c r="G468" s="28" t="s">
        <v>16</v>
      </c>
      <c r="H468" s="154">
        <v>75</v>
      </c>
      <c r="I468" s="154">
        <v>75</v>
      </c>
      <c r="J468" s="154">
        <f>I468/H468*100</f>
        <v>100</v>
      </c>
      <c r="K468" s="239"/>
      <c r="L468" s="240"/>
      <c r="M468" s="277"/>
      <c r="N468" s="352"/>
    </row>
    <row r="469" spans="1:14" ht="48.6" customHeight="1" x14ac:dyDescent="0.25">
      <c r="A469" s="242"/>
      <c r="B469" s="212"/>
      <c r="C469" s="234"/>
      <c r="D469" s="237"/>
      <c r="E469" s="60" t="s">
        <v>18</v>
      </c>
      <c r="F469" s="60" t="s">
        <v>91</v>
      </c>
      <c r="G469" s="28" t="s">
        <v>27</v>
      </c>
      <c r="H469" s="154">
        <v>1200</v>
      </c>
      <c r="I469" s="154">
        <v>1202</v>
      </c>
      <c r="J469" s="154">
        <f t="shared" si="36"/>
        <v>100.16666666666667</v>
      </c>
      <c r="K469" s="83">
        <f>J469</f>
        <v>100.16666666666667</v>
      </c>
      <c r="L469" s="113" t="s">
        <v>73</v>
      </c>
      <c r="M469" s="277"/>
      <c r="N469" s="352"/>
    </row>
    <row r="470" spans="1:14" ht="45" x14ac:dyDescent="0.25">
      <c r="A470" s="242"/>
      <c r="B470" s="212"/>
      <c r="C470" s="232" t="s">
        <v>38</v>
      </c>
      <c r="D470" s="235" t="s">
        <v>13</v>
      </c>
      <c r="E470" s="60" t="s">
        <v>14</v>
      </c>
      <c r="F470" s="60" t="s">
        <v>15</v>
      </c>
      <c r="G470" s="28" t="s">
        <v>16</v>
      </c>
      <c r="H470" s="154">
        <v>75</v>
      </c>
      <c r="I470" s="154">
        <v>75</v>
      </c>
      <c r="J470" s="154">
        <f t="shared" ref="J470:J484" si="37">I470/H470*100</f>
        <v>100</v>
      </c>
      <c r="K470" s="238">
        <f>(J470+J471)/2</f>
        <v>100</v>
      </c>
      <c r="L470" s="282" t="s">
        <v>73</v>
      </c>
      <c r="M470" s="277"/>
      <c r="N470" s="352"/>
    </row>
    <row r="471" spans="1:14" ht="30" x14ac:dyDescent="0.25">
      <c r="A471" s="242"/>
      <c r="B471" s="212"/>
      <c r="C471" s="233"/>
      <c r="D471" s="236"/>
      <c r="E471" s="60" t="s">
        <v>14</v>
      </c>
      <c r="F471" s="60" t="s">
        <v>17</v>
      </c>
      <c r="G471" s="28" t="s">
        <v>16</v>
      </c>
      <c r="H471" s="154">
        <v>75</v>
      </c>
      <c r="I471" s="154">
        <v>75</v>
      </c>
      <c r="J471" s="154">
        <f t="shared" si="37"/>
        <v>100</v>
      </c>
      <c r="K471" s="239"/>
      <c r="L471" s="283"/>
      <c r="M471" s="277"/>
      <c r="N471" s="352"/>
    </row>
    <row r="472" spans="1:14" ht="69" customHeight="1" x14ac:dyDescent="0.25">
      <c r="A472" s="242"/>
      <c r="B472" s="212"/>
      <c r="C472" s="234"/>
      <c r="D472" s="237"/>
      <c r="E472" s="60" t="s">
        <v>18</v>
      </c>
      <c r="F472" s="60" t="s">
        <v>38</v>
      </c>
      <c r="G472" s="72" t="s">
        <v>21</v>
      </c>
      <c r="H472" s="154">
        <v>170</v>
      </c>
      <c r="I472" s="154">
        <v>187</v>
      </c>
      <c r="J472" s="154">
        <f t="shared" si="37"/>
        <v>110.00000000000001</v>
      </c>
      <c r="K472" s="83">
        <f>J472</f>
        <v>110.00000000000001</v>
      </c>
      <c r="L472" s="129" t="s">
        <v>73</v>
      </c>
      <c r="M472" s="277"/>
      <c r="N472" s="352"/>
    </row>
    <row r="473" spans="1:14" ht="42.6" customHeight="1" x14ac:dyDescent="0.25">
      <c r="A473" s="242"/>
      <c r="B473" s="212"/>
      <c r="C473" s="437" t="s">
        <v>163</v>
      </c>
      <c r="D473" s="438" t="s">
        <v>13</v>
      </c>
      <c r="E473" s="60" t="s">
        <v>14</v>
      </c>
      <c r="F473" s="60" t="s">
        <v>15</v>
      </c>
      <c r="G473" s="72" t="s">
        <v>16</v>
      </c>
      <c r="H473" s="154">
        <v>75</v>
      </c>
      <c r="I473" s="154">
        <v>75</v>
      </c>
      <c r="J473" s="154">
        <f t="shared" si="37"/>
        <v>100</v>
      </c>
      <c r="K473" s="375">
        <f>(J473+J474)/2</f>
        <v>100</v>
      </c>
      <c r="L473" s="356" t="s">
        <v>73</v>
      </c>
      <c r="M473" s="277"/>
      <c r="N473" s="352"/>
    </row>
    <row r="474" spans="1:14" ht="39" customHeight="1" x14ac:dyDescent="0.25">
      <c r="A474" s="242"/>
      <c r="B474" s="212"/>
      <c r="C474" s="481"/>
      <c r="D474" s="442"/>
      <c r="E474" s="60" t="s">
        <v>14</v>
      </c>
      <c r="F474" s="60" t="s">
        <v>17</v>
      </c>
      <c r="G474" s="72" t="s">
        <v>16</v>
      </c>
      <c r="H474" s="154">
        <v>75</v>
      </c>
      <c r="I474" s="154">
        <v>75</v>
      </c>
      <c r="J474" s="154">
        <f t="shared" si="37"/>
        <v>100</v>
      </c>
      <c r="K474" s="376"/>
      <c r="L474" s="379"/>
      <c r="M474" s="277"/>
      <c r="N474" s="352"/>
    </row>
    <row r="475" spans="1:14" ht="110.25" customHeight="1" x14ac:dyDescent="0.25">
      <c r="A475" s="242"/>
      <c r="B475" s="212"/>
      <c r="C475" s="223"/>
      <c r="D475" s="439"/>
      <c r="E475" s="60" t="s">
        <v>18</v>
      </c>
      <c r="F475" s="60" t="s">
        <v>161</v>
      </c>
      <c r="G475" s="72" t="s">
        <v>21</v>
      </c>
      <c r="H475" s="154">
        <v>40</v>
      </c>
      <c r="I475" s="154">
        <v>56</v>
      </c>
      <c r="J475" s="154">
        <f t="shared" si="37"/>
        <v>140</v>
      </c>
      <c r="K475" s="84">
        <f>J475</f>
        <v>140</v>
      </c>
      <c r="L475" s="130" t="s">
        <v>73</v>
      </c>
      <c r="M475" s="277"/>
      <c r="N475" s="352"/>
    </row>
    <row r="476" spans="1:14" ht="50.25" customHeight="1" x14ac:dyDescent="0.25">
      <c r="A476" s="242"/>
      <c r="B476" s="212"/>
      <c r="C476" s="232" t="s">
        <v>45</v>
      </c>
      <c r="D476" s="235" t="s">
        <v>13</v>
      </c>
      <c r="E476" s="60" t="s">
        <v>14</v>
      </c>
      <c r="F476" s="60" t="s">
        <v>15</v>
      </c>
      <c r="G476" s="72" t="s">
        <v>16</v>
      </c>
      <c r="H476" s="154">
        <v>75</v>
      </c>
      <c r="I476" s="154">
        <v>75</v>
      </c>
      <c r="J476" s="154">
        <f t="shared" si="37"/>
        <v>100</v>
      </c>
      <c r="K476" s="238">
        <f>(J476+J477)/2</f>
        <v>100</v>
      </c>
      <c r="L476" s="282" t="s">
        <v>73</v>
      </c>
      <c r="M476" s="277"/>
      <c r="N476" s="352"/>
    </row>
    <row r="477" spans="1:14" ht="39.75" customHeight="1" x14ac:dyDescent="0.25">
      <c r="A477" s="242"/>
      <c r="B477" s="212"/>
      <c r="C477" s="233"/>
      <c r="D477" s="236"/>
      <c r="E477" s="60" t="s">
        <v>14</v>
      </c>
      <c r="F477" s="60" t="s">
        <v>17</v>
      </c>
      <c r="G477" s="72" t="s">
        <v>16</v>
      </c>
      <c r="H477" s="154">
        <v>75</v>
      </c>
      <c r="I477" s="154">
        <v>75</v>
      </c>
      <c r="J477" s="154">
        <f t="shared" si="37"/>
        <v>100</v>
      </c>
      <c r="K477" s="239"/>
      <c r="L477" s="283"/>
      <c r="M477" s="277"/>
      <c r="N477" s="352"/>
    </row>
    <row r="478" spans="1:14" ht="109.5" customHeight="1" x14ac:dyDescent="0.25">
      <c r="A478" s="242"/>
      <c r="B478" s="212"/>
      <c r="C478" s="234"/>
      <c r="D478" s="237"/>
      <c r="E478" s="60" t="s">
        <v>18</v>
      </c>
      <c r="F478" s="60" t="s">
        <v>111</v>
      </c>
      <c r="G478" s="72" t="s">
        <v>46</v>
      </c>
      <c r="H478" s="154">
        <v>60</v>
      </c>
      <c r="I478" s="154">
        <v>60</v>
      </c>
      <c r="J478" s="154">
        <f t="shared" si="37"/>
        <v>100</v>
      </c>
      <c r="K478" s="83">
        <f>J478</f>
        <v>100</v>
      </c>
      <c r="L478" s="113" t="s">
        <v>73</v>
      </c>
      <c r="M478" s="277"/>
      <c r="N478" s="352"/>
    </row>
    <row r="479" spans="1:14" ht="42" customHeight="1" x14ac:dyDescent="0.25">
      <c r="A479" s="242"/>
      <c r="B479" s="212"/>
      <c r="C479" s="232" t="s">
        <v>135</v>
      </c>
      <c r="D479" s="235" t="s">
        <v>13</v>
      </c>
      <c r="E479" s="60" t="s">
        <v>14</v>
      </c>
      <c r="F479" s="60" t="s">
        <v>15</v>
      </c>
      <c r="G479" s="72" t="s">
        <v>16</v>
      </c>
      <c r="H479" s="154">
        <v>75</v>
      </c>
      <c r="I479" s="154">
        <v>75</v>
      </c>
      <c r="J479" s="154">
        <f t="shared" si="37"/>
        <v>100</v>
      </c>
      <c r="K479" s="238">
        <f>(J479+J480)/2</f>
        <v>100</v>
      </c>
      <c r="L479" s="282" t="s">
        <v>73</v>
      </c>
      <c r="M479" s="277"/>
      <c r="N479" s="352"/>
    </row>
    <row r="480" spans="1:14" ht="37.5" customHeight="1" x14ac:dyDescent="0.25">
      <c r="A480" s="242"/>
      <c r="B480" s="212"/>
      <c r="C480" s="233"/>
      <c r="D480" s="236"/>
      <c r="E480" s="60" t="s">
        <v>14</v>
      </c>
      <c r="F480" s="60" t="s">
        <v>17</v>
      </c>
      <c r="G480" s="72" t="s">
        <v>16</v>
      </c>
      <c r="H480" s="154">
        <v>75</v>
      </c>
      <c r="I480" s="154">
        <v>75</v>
      </c>
      <c r="J480" s="154">
        <f t="shared" si="37"/>
        <v>100</v>
      </c>
      <c r="K480" s="239"/>
      <c r="L480" s="283"/>
      <c r="M480" s="277"/>
      <c r="N480" s="352"/>
    </row>
    <row r="481" spans="1:14" ht="28.5" customHeight="1" x14ac:dyDescent="0.25">
      <c r="A481" s="242"/>
      <c r="B481" s="212"/>
      <c r="C481" s="234"/>
      <c r="D481" s="237"/>
      <c r="E481" s="60" t="s">
        <v>18</v>
      </c>
      <c r="F481" s="60" t="s">
        <v>56</v>
      </c>
      <c r="G481" s="28" t="s">
        <v>40</v>
      </c>
      <c r="H481" s="154">
        <v>10400</v>
      </c>
      <c r="I481" s="154">
        <v>10402</v>
      </c>
      <c r="J481" s="154">
        <f t="shared" si="37"/>
        <v>100.01923076923076</v>
      </c>
      <c r="K481" s="83">
        <f>J481</f>
        <v>100.01923076923076</v>
      </c>
      <c r="L481" s="112" t="s">
        <v>73</v>
      </c>
      <c r="M481" s="277"/>
      <c r="N481" s="352"/>
    </row>
    <row r="482" spans="1:14" ht="42" customHeight="1" x14ac:dyDescent="0.25">
      <c r="A482" s="242"/>
      <c r="B482" s="212"/>
      <c r="C482" s="232" t="s">
        <v>54</v>
      </c>
      <c r="D482" s="235" t="s">
        <v>13</v>
      </c>
      <c r="E482" s="60" t="s">
        <v>14</v>
      </c>
      <c r="F482" s="60" t="s">
        <v>15</v>
      </c>
      <c r="G482" s="28" t="s">
        <v>16</v>
      </c>
      <c r="H482" s="154">
        <v>75</v>
      </c>
      <c r="I482" s="154">
        <v>75</v>
      </c>
      <c r="J482" s="154">
        <f t="shared" si="37"/>
        <v>100</v>
      </c>
      <c r="K482" s="238">
        <f>(J482+J483)/2</f>
        <v>100</v>
      </c>
      <c r="L482" s="228" t="s">
        <v>73</v>
      </c>
      <c r="M482" s="277"/>
      <c r="N482" s="352"/>
    </row>
    <row r="483" spans="1:14" ht="30" customHeight="1" x14ac:dyDescent="0.25">
      <c r="A483" s="242"/>
      <c r="B483" s="212"/>
      <c r="C483" s="233"/>
      <c r="D483" s="236"/>
      <c r="E483" s="60" t="s">
        <v>14</v>
      </c>
      <c r="F483" s="60" t="s">
        <v>17</v>
      </c>
      <c r="G483" s="28" t="s">
        <v>16</v>
      </c>
      <c r="H483" s="154">
        <v>75</v>
      </c>
      <c r="I483" s="154">
        <v>75</v>
      </c>
      <c r="J483" s="154">
        <f t="shared" si="37"/>
        <v>100</v>
      </c>
      <c r="K483" s="239"/>
      <c r="L483" s="240"/>
      <c r="M483" s="277"/>
      <c r="N483" s="352"/>
    </row>
    <row r="484" spans="1:14" ht="90.6" customHeight="1" x14ac:dyDescent="0.25">
      <c r="A484" s="242"/>
      <c r="B484" s="212"/>
      <c r="C484" s="234"/>
      <c r="D484" s="237"/>
      <c r="E484" s="60" t="s">
        <v>18</v>
      </c>
      <c r="F484" s="60" t="s">
        <v>54</v>
      </c>
      <c r="G484" s="28" t="s">
        <v>41</v>
      </c>
      <c r="H484" s="154">
        <v>709</v>
      </c>
      <c r="I484" s="154">
        <v>709</v>
      </c>
      <c r="J484" s="154">
        <f t="shared" si="37"/>
        <v>100</v>
      </c>
      <c r="K484" s="83">
        <f>J484</f>
        <v>100</v>
      </c>
      <c r="L484" s="113" t="s">
        <v>73</v>
      </c>
      <c r="M484" s="277"/>
      <c r="N484" s="352"/>
    </row>
    <row r="485" spans="1:14" ht="30" customHeight="1" x14ac:dyDescent="0.25">
      <c r="A485" s="242"/>
      <c r="B485" s="212"/>
      <c r="C485" s="284" t="s">
        <v>42</v>
      </c>
      <c r="D485" s="284"/>
      <c r="E485" s="81" t="s">
        <v>14</v>
      </c>
      <c r="F485" s="32"/>
      <c r="G485" s="33"/>
      <c r="H485" s="178"/>
      <c r="I485" s="178"/>
      <c r="J485" s="178"/>
      <c r="K485" s="83">
        <f>(K453+K467+K470+K476+K479+K482+K473)/7</f>
        <v>100</v>
      </c>
      <c r="L485" s="91"/>
      <c r="M485" s="277"/>
      <c r="N485" s="352"/>
    </row>
    <row r="486" spans="1:14" ht="30" customHeight="1" x14ac:dyDescent="0.25">
      <c r="A486" s="243"/>
      <c r="B486" s="213"/>
      <c r="C486" s="328"/>
      <c r="D486" s="328"/>
      <c r="E486" s="88" t="s">
        <v>18</v>
      </c>
      <c r="F486" s="39"/>
      <c r="G486" s="40"/>
      <c r="H486" s="188"/>
      <c r="I486" s="188"/>
      <c r="J486" s="180">
        <f>(J455+J456+J457+J458+J459+J460+J461+J462+J463+J464+J469+J472+J478+J481+J484+J465+J466+J475)/18</f>
        <v>106.13474346473632</v>
      </c>
      <c r="K486" s="84"/>
      <c r="L486" s="93"/>
      <c r="M486" s="277"/>
      <c r="N486" s="353"/>
    </row>
    <row r="487" spans="1:14" ht="61.5" customHeight="1" x14ac:dyDescent="0.25">
      <c r="A487" s="241">
        <v>22</v>
      </c>
      <c r="B487" s="309" t="s">
        <v>136</v>
      </c>
      <c r="C487" s="325" t="s">
        <v>75</v>
      </c>
      <c r="D487" s="363" t="s">
        <v>13</v>
      </c>
      <c r="E487" s="67" t="s">
        <v>14</v>
      </c>
      <c r="F487" s="67" t="s">
        <v>15</v>
      </c>
      <c r="G487" s="27" t="s">
        <v>16</v>
      </c>
      <c r="H487" s="152">
        <v>75</v>
      </c>
      <c r="I487" s="152">
        <v>75</v>
      </c>
      <c r="J487" s="152">
        <f t="shared" ref="J487:J507" si="38">I487/H487*100</f>
        <v>100</v>
      </c>
      <c r="K487" s="303">
        <f>(J487+J488)/2</f>
        <v>100</v>
      </c>
      <c r="L487" s="372" t="s">
        <v>73</v>
      </c>
      <c r="M487" s="277"/>
      <c r="N487" s="351">
        <f>(SUM(J487:J507)/21)</f>
        <v>90.516055731627105</v>
      </c>
    </row>
    <row r="488" spans="1:14" ht="30" customHeight="1" x14ac:dyDescent="0.25">
      <c r="A488" s="242"/>
      <c r="B488" s="310"/>
      <c r="C488" s="374"/>
      <c r="D488" s="364"/>
      <c r="E488" s="67" t="s">
        <v>14</v>
      </c>
      <c r="F488" s="67" t="s">
        <v>17</v>
      </c>
      <c r="G488" s="27" t="s">
        <v>16</v>
      </c>
      <c r="H488" s="152">
        <v>75</v>
      </c>
      <c r="I488" s="152">
        <v>75</v>
      </c>
      <c r="J488" s="152">
        <f t="shared" si="38"/>
        <v>100</v>
      </c>
      <c r="K488" s="303"/>
      <c r="L488" s="373"/>
      <c r="M488" s="277"/>
      <c r="N488" s="352"/>
    </row>
    <row r="489" spans="1:14" ht="56.25" customHeight="1" x14ac:dyDescent="0.25">
      <c r="A489" s="242"/>
      <c r="B489" s="310"/>
      <c r="C489" s="374"/>
      <c r="D489" s="364"/>
      <c r="E489" s="301" t="s">
        <v>18</v>
      </c>
      <c r="F489" s="301" t="s">
        <v>63</v>
      </c>
      <c r="G489" s="70" t="s">
        <v>28</v>
      </c>
      <c r="H489" s="152">
        <v>610</v>
      </c>
      <c r="I489" s="152">
        <v>610</v>
      </c>
      <c r="J489" s="152">
        <f t="shared" si="38"/>
        <v>100</v>
      </c>
      <c r="K489" s="303">
        <f>(J489+J490)/2</f>
        <v>100.41858518208456</v>
      </c>
      <c r="L489" s="350" t="s">
        <v>73</v>
      </c>
      <c r="M489" s="277"/>
      <c r="N489" s="352"/>
    </row>
    <row r="490" spans="1:14" ht="49.9" customHeight="1" x14ac:dyDescent="0.25">
      <c r="A490" s="242"/>
      <c r="B490" s="310"/>
      <c r="C490" s="374"/>
      <c r="D490" s="364"/>
      <c r="E490" s="302"/>
      <c r="F490" s="302"/>
      <c r="G490" s="70" t="s">
        <v>37</v>
      </c>
      <c r="H490" s="152">
        <v>4778</v>
      </c>
      <c r="I490" s="152">
        <v>4818</v>
      </c>
      <c r="J490" s="152">
        <f t="shared" si="38"/>
        <v>100.83717036416911</v>
      </c>
      <c r="K490" s="303"/>
      <c r="L490" s="350"/>
      <c r="M490" s="277"/>
      <c r="N490" s="352"/>
    </row>
    <row r="491" spans="1:14" ht="63" customHeight="1" x14ac:dyDescent="0.25">
      <c r="A491" s="242"/>
      <c r="B491" s="310"/>
      <c r="C491" s="374"/>
      <c r="D491" s="364"/>
      <c r="E491" s="301" t="s">
        <v>18</v>
      </c>
      <c r="F491" s="301" t="s">
        <v>103</v>
      </c>
      <c r="G491" s="27" t="s">
        <v>28</v>
      </c>
      <c r="H491" s="152">
        <v>628</v>
      </c>
      <c r="I491" s="152">
        <v>628</v>
      </c>
      <c r="J491" s="152">
        <f t="shared" si="38"/>
        <v>100</v>
      </c>
      <c r="K491" s="303">
        <f>(J491+J492)/2</f>
        <v>100</v>
      </c>
      <c r="L491" s="350" t="s">
        <v>73</v>
      </c>
      <c r="M491" s="277"/>
      <c r="N491" s="352"/>
    </row>
    <row r="492" spans="1:14" ht="78.75" customHeight="1" x14ac:dyDescent="0.25">
      <c r="A492" s="242"/>
      <c r="B492" s="310"/>
      <c r="C492" s="374"/>
      <c r="D492" s="364"/>
      <c r="E492" s="302"/>
      <c r="F492" s="302"/>
      <c r="G492" s="27" t="s">
        <v>27</v>
      </c>
      <c r="H492" s="152">
        <v>1748</v>
      </c>
      <c r="I492" s="152">
        <v>1748</v>
      </c>
      <c r="J492" s="152">
        <f t="shared" si="38"/>
        <v>100</v>
      </c>
      <c r="K492" s="303"/>
      <c r="L492" s="350"/>
      <c r="M492" s="277"/>
      <c r="N492" s="352"/>
    </row>
    <row r="493" spans="1:14" ht="51" customHeight="1" x14ac:dyDescent="0.25">
      <c r="A493" s="242"/>
      <c r="B493" s="310"/>
      <c r="C493" s="374"/>
      <c r="D493" s="364"/>
      <c r="E493" s="301" t="s">
        <v>18</v>
      </c>
      <c r="F493" s="301" t="s">
        <v>111</v>
      </c>
      <c r="G493" s="27" t="s">
        <v>28</v>
      </c>
      <c r="H493" s="152">
        <v>1305</v>
      </c>
      <c r="I493" s="152">
        <v>1305</v>
      </c>
      <c r="J493" s="152">
        <f t="shared" si="38"/>
        <v>100</v>
      </c>
      <c r="K493" s="303">
        <f>(J493+J494)/2</f>
        <v>100</v>
      </c>
      <c r="L493" s="350" t="s">
        <v>73</v>
      </c>
      <c r="M493" s="277"/>
      <c r="N493" s="352"/>
    </row>
    <row r="494" spans="1:14" ht="57" customHeight="1" x14ac:dyDescent="0.25">
      <c r="A494" s="242"/>
      <c r="B494" s="310"/>
      <c r="C494" s="374"/>
      <c r="D494" s="364"/>
      <c r="E494" s="302"/>
      <c r="F494" s="302"/>
      <c r="G494" s="27" t="s">
        <v>27</v>
      </c>
      <c r="H494" s="152">
        <v>4935</v>
      </c>
      <c r="I494" s="152">
        <v>4935</v>
      </c>
      <c r="J494" s="152">
        <f t="shared" si="38"/>
        <v>100</v>
      </c>
      <c r="K494" s="303"/>
      <c r="L494" s="350"/>
      <c r="M494" s="277"/>
      <c r="N494" s="352"/>
    </row>
    <row r="495" spans="1:14" ht="54" customHeight="1" x14ac:dyDescent="0.25">
      <c r="A495" s="242"/>
      <c r="B495" s="310"/>
      <c r="C495" s="374"/>
      <c r="D495" s="364"/>
      <c r="E495" s="301" t="s">
        <v>18</v>
      </c>
      <c r="F495" s="301" t="s">
        <v>96</v>
      </c>
      <c r="G495" s="27" t="s">
        <v>28</v>
      </c>
      <c r="H495" s="152">
        <v>1650</v>
      </c>
      <c r="I495" s="152">
        <v>1650</v>
      </c>
      <c r="J495" s="152">
        <f t="shared" si="38"/>
        <v>100</v>
      </c>
      <c r="K495" s="303">
        <f>(J495+J496)/2</f>
        <v>100</v>
      </c>
      <c r="L495" s="350" t="s">
        <v>73</v>
      </c>
      <c r="M495" s="277"/>
      <c r="N495" s="352"/>
    </row>
    <row r="496" spans="1:14" ht="52.9" customHeight="1" x14ac:dyDescent="0.25">
      <c r="A496" s="242"/>
      <c r="B496" s="310"/>
      <c r="C496" s="374"/>
      <c r="D496" s="364"/>
      <c r="E496" s="302"/>
      <c r="F496" s="302"/>
      <c r="G496" s="27" t="s">
        <v>27</v>
      </c>
      <c r="H496" s="152">
        <v>1154</v>
      </c>
      <c r="I496" s="152">
        <v>1154</v>
      </c>
      <c r="J496" s="152">
        <f t="shared" si="38"/>
        <v>100</v>
      </c>
      <c r="K496" s="303"/>
      <c r="L496" s="350"/>
      <c r="M496" s="277"/>
      <c r="N496" s="352"/>
    </row>
    <row r="497" spans="1:14" x14ac:dyDescent="0.25">
      <c r="A497" s="242"/>
      <c r="B497" s="310"/>
      <c r="C497" s="374"/>
      <c r="D497" s="364"/>
      <c r="E497" s="301" t="s">
        <v>18</v>
      </c>
      <c r="F497" s="369" t="s">
        <v>44</v>
      </c>
      <c r="G497" s="70" t="s">
        <v>28</v>
      </c>
      <c r="H497" s="152">
        <v>43</v>
      </c>
      <c r="I497" s="152">
        <v>0</v>
      </c>
      <c r="J497" s="152">
        <v>0</v>
      </c>
      <c r="K497" s="256">
        <f>(J497+J498)/2</f>
        <v>0</v>
      </c>
      <c r="L497" s="361" t="s">
        <v>88</v>
      </c>
      <c r="M497" s="277"/>
      <c r="N497" s="352"/>
    </row>
    <row r="498" spans="1:14" ht="20.45" customHeight="1" x14ac:dyDescent="0.25">
      <c r="A498" s="242"/>
      <c r="B498" s="310"/>
      <c r="C498" s="323"/>
      <c r="D498" s="365"/>
      <c r="E498" s="302"/>
      <c r="F498" s="370"/>
      <c r="G498" s="70" t="s">
        <v>37</v>
      </c>
      <c r="H498" s="152">
        <v>50</v>
      </c>
      <c r="I498" s="152">
        <v>0</v>
      </c>
      <c r="J498" s="152">
        <f>I498/H498*100</f>
        <v>0</v>
      </c>
      <c r="K498" s="257"/>
      <c r="L498" s="362"/>
      <c r="M498" s="277"/>
      <c r="N498" s="352"/>
    </row>
    <row r="499" spans="1:14" ht="47.25" customHeight="1" x14ac:dyDescent="0.25">
      <c r="A499" s="242"/>
      <c r="B499" s="310"/>
      <c r="C499" s="366" t="s">
        <v>91</v>
      </c>
      <c r="D499" s="367" t="s">
        <v>13</v>
      </c>
      <c r="E499" s="44" t="s">
        <v>14</v>
      </c>
      <c r="F499" s="44" t="s">
        <v>15</v>
      </c>
      <c r="G499" s="49" t="s">
        <v>16</v>
      </c>
      <c r="H499" s="189">
        <v>75</v>
      </c>
      <c r="I499" s="189">
        <v>75</v>
      </c>
      <c r="J499" s="189">
        <f t="shared" si="38"/>
        <v>100</v>
      </c>
      <c r="K499" s="257">
        <f>(J499+J500)/2</f>
        <v>100</v>
      </c>
      <c r="L499" s="372" t="s">
        <v>73</v>
      </c>
      <c r="M499" s="277"/>
      <c r="N499" s="352"/>
    </row>
    <row r="500" spans="1:14" ht="40.5" customHeight="1" x14ac:dyDescent="0.25">
      <c r="A500" s="242"/>
      <c r="B500" s="310"/>
      <c r="C500" s="302"/>
      <c r="D500" s="314"/>
      <c r="E500" s="67" t="s">
        <v>14</v>
      </c>
      <c r="F500" s="67" t="s">
        <v>17</v>
      </c>
      <c r="G500" s="27" t="s">
        <v>16</v>
      </c>
      <c r="H500" s="152">
        <v>75</v>
      </c>
      <c r="I500" s="152">
        <v>75</v>
      </c>
      <c r="J500" s="152">
        <f t="shared" si="38"/>
        <v>100</v>
      </c>
      <c r="K500" s="303"/>
      <c r="L500" s="449"/>
      <c r="M500" s="277"/>
      <c r="N500" s="352"/>
    </row>
    <row r="501" spans="1:14" ht="48" customHeight="1" x14ac:dyDescent="0.25">
      <c r="A501" s="242"/>
      <c r="B501" s="310"/>
      <c r="C501" s="302"/>
      <c r="D501" s="314"/>
      <c r="E501" s="67" t="s">
        <v>18</v>
      </c>
      <c r="F501" s="60" t="s">
        <v>91</v>
      </c>
      <c r="G501" s="27" t="s">
        <v>27</v>
      </c>
      <c r="H501" s="152">
        <v>540</v>
      </c>
      <c r="I501" s="152">
        <v>540</v>
      </c>
      <c r="J501" s="152">
        <f t="shared" si="38"/>
        <v>100</v>
      </c>
      <c r="K501" s="19">
        <f>J501</f>
        <v>100</v>
      </c>
      <c r="L501" s="123" t="s">
        <v>73</v>
      </c>
      <c r="M501" s="277"/>
      <c r="N501" s="352"/>
    </row>
    <row r="502" spans="1:14" ht="45" customHeight="1" x14ac:dyDescent="0.25">
      <c r="A502" s="242"/>
      <c r="B502" s="310"/>
      <c r="C502" s="301" t="s">
        <v>38</v>
      </c>
      <c r="D502" s="331" t="s">
        <v>13</v>
      </c>
      <c r="E502" s="62" t="s">
        <v>14</v>
      </c>
      <c r="F502" s="62" t="s">
        <v>15</v>
      </c>
      <c r="G502" s="31" t="s">
        <v>16</v>
      </c>
      <c r="H502" s="174">
        <v>75</v>
      </c>
      <c r="I502" s="174">
        <v>75</v>
      </c>
      <c r="J502" s="174">
        <f>I502/H502*100</f>
        <v>100</v>
      </c>
      <c r="K502" s="377">
        <f>(J502+J503)/2</f>
        <v>100</v>
      </c>
      <c r="L502" s="228" t="s">
        <v>73</v>
      </c>
      <c r="M502" s="277"/>
      <c r="N502" s="352"/>
    </row>
    <row r="503" spans="1:14" ht="30" customHeight="1" x14ac:dyDescent="0.25">
      <c r="A503" s="242"/>
      <c r="B503" s="310"/>
      <c r="C503" s="302"/>
      <c r="D503" s="332"/>
      <c r="E503" s="60" t="s">
        <v>14</v>
      </c>
      <c r="F503" s="60" t="s">
        <v>17</v>
      </c>
      <c r="G503" s="28" t="s">
        <v>16</v>
      </c>
      <c r="H503" s="154">
        <v>75</v>
      </c>
      <c r="I503" s="154">
        <v>75</v>
      </c>
      <c r="J503" s="154">
        <f>I503/H503*100</f>
        <v>100</v>
      </c>
      <c r="K503" s="239"/>
      <c r="L503" s="240"/>
      <c r="M503" s="277"/>
      <c r="N503" s="352"/>
    </row>
    <row r="504" spans="1:14" ht="73.150000000000006" customHeight="1" x14ac:dyDescent="0.25">
      <c r="A504" s="242"/>
      <c r="B504" s="310"/>
      <c r="C504" s="302"/>
      <c r="D504" s="333"/>
      <c r="E504" s="60" t="s">
        <v>18</v>
      </c>
      <c r="F504" s="60" t="s">
        <v>38</v>
      </c>
      <c r="G504" s="72" t="s">
        <v>21</v>
      </c>
      <c r="H504" s="153">
        <v>147</v>
      </c>
      <c r="I504" s="153">
        <v>147</v>
      </c>
      <c r="J504" s="154">
        <f>I504/H504*100</f>
        <v>100</v>
      </c>
      <c r="K504" s="83">
        <f>J504</f>
        <v>100</v>
      </c>
      <c r="L504" s="113" t="s">
        <v>73</v>
      </c>
      <c r="M504" s="277"/>
      <c r="N504" s="352"/>
    </row>
    <row r="505" spans="1:14" ht="42.6" customHeight="1" x14ac:dyDescent="0.25">
      <c r="A505" s="242"/>
      <c r="B505" s="310"/>
      <c r="C505" s="301" t="s">
        <v>54</v>
      </c>
      <c r="D505" s="392" t="s">
        <v>13</v>
      </c>
      <c r="E505" s="60" t="s">
        <v>14</v>
      </c>
      <c r="F505" s="60" t="s">
        <v>15</v>
      </c>
      <c r="G505" s="72" t="s">
        <v>16</v>
      </c>
      <c r="H505" s="153">
        <v>75</v>
      </c>
      <c r="I505" s="153">
        <v>75</v>
      </c>
      <c r="J505" s="154">
        <f t="shared" si="38"/>
        <v>100</v>
      </c>
      <c r="K505" s="238">
        <f>(J505+J506)/2</f>
        <v>100</v>
      </c>
      <c r="L505" s="282" t="s">
        <v>73</v>
      </c>
      <c r="M505" s="277"/>
      <c r="N505" s="352"/>
    </row>
    <row r="506" spans="1:14" ht="30" customHeight="1" x14ac:dyDescent="0.25">
      <c r="A506" s="242"/>
      <c r="B506" s="310"/>
      <c r="C506" s="302"/>
      <c r="D506" s="332"/>
      <c r="E506" s="60" t="s">
        <v>14</v>
      </c>
      <c r="F506" s="60" t="s">
        <v>17</v>
      </c>
      <c r="G506" s="72" t="s">
        <v>16</v>
      </c>
      <c r="H506" s="153">
        <v>75</v>
      </c>
      <c r="I506" s="153">
        <v>75</v>
      </c>
      <c r="J506" s="154">
        <f t="shared" si="38"/>
        <v>100</v>
      </c>
      <c r="K506" s="239"/>
      <c r="L506" s="283"/>
      <c r="M506" s="277"/>
      <c r="N506" s="352"/>
    </row>
    <row r="507" spans="1:14" ht="88.15" customHeight="1" x14ac:dyDescent="0.25">
      <c r="A507" s="242"/>
      <c r="B507" s="310"/>
      <c r="C507" s="302"/>
      <c r="D507" s="333"/>
      <c r="E507" s="60" t="s">
        <v>18</v>
      </c>
      <c r="F507" s="60" t="s">
        <v>54</v>
      </c>
      <c r="G507" s="28" t="s">
        <v>41</v>
      </c>
      <c r="H507" s="153">
        <v>570</v>
      </c>
      <c r="I507" s="153">
        <v>570</v>
      </c>
      <c r="J507" s="154">
        <f t="shared" si="38"/>
        <v>100</v>
      </c>
      <c r="K507" s="83">
        <f>J507</f>
        <v>100</v>
      </c>
      <c r="L507" s="112" t="s">
        <v>73</v>
      </c>
      <c r="M507" s="277"/>
      <c r="N507" s="352"/>
    </row>
    <row r="508" spans="1:14" ht="30" customHeight="1" x14ac:dyDescent="0.25">
      <c r="A508" s="242"/>
      <c r="B508" s="287"/>
      <c r="C508" s="327" t="s">
        <v>42</v>
      </c>
      <c r="D508" s="284"/>
      <c r="E508" s="81" t="s">
        <v>14</v>
      </c>
      <c r="F508" s="32"/>
      <c r="G508" s="33"/>
      <c r="H508" s="177"/>
      <c r="I508" s="177"/>
      <c r="J508" s="178"/>
      <c r="K508" s="83">
        <f>(K487+K502+K505+K499)/4</f>
        <v>100</v>
      </c>
      <c r="L508" s="91"/>
      <c r="M508" s="277"/>
      <c r="N508" s="352"/>
    </row>
    <row r="509" spans="1:14" ht="30" customHeight="1" x14ac:dyDescent="0.25">
      <c r="A509" s="243"/>
      <c r="B509" s="288"/>
      <c r="C509" s="328"/>
      <c r="D509" s="328"/>
      <c r="E509" s="81" t="s">
        <v>18</v>
      </c>
      <c r="F509" s="32"/>
      <c r="G509" s="33"/>
      <c r="H509" s="177"/>
      <c r="I509" s="177"/>
      <c r="J509" s="166">
        <f>(J489+J490+J491+J492+J493+J494+J495+J496+J501+J504+J507+J497+J498)/13</f>
        <v>84.679782335705326</v>
      </c>
      <c r="K509" s="83"/>
      <c r="L509" s="91"/>
      <c r="M509" s="277"/>
      <c r="N509" s="353"/>
    </row>
    <row r="510" spans="1:14" ht="45" customHeight="1" x14ac:dyDescent="0.25">
      <c r="A510" s="241">
        <v>23</v>
      </c>
      <c r="B510" s="309" t="s">
        <v>137</v>
      </c>
      <c r="C510" s="325" t="s">
        <v>75</v>
      </c>
      <c r="D510" s="363" t="s">
        <v>13</v>
      </c>
      <c r="E510" s="20" t="s">
        <v>14</v>
      </c>
      <c r="F510" s="60" t="s">
        <v>15</v>
      </c>
      <c r="G510" s="72" t="s">
        <v>16</v>
      </c>
      <c r="H510" s="153">
        <v>75</v>
      </c>
      <c r="I510" s="153">
        <v>75</v>
      </c>
      <c r="J510" s="154">
        <f t="shared" ref="J510:J527" si="39">I510/H510*100</f>
        <v>100</v>
      </c>
      <c r="K510" s="238">
        <f>(J510+J511)/2</f>
        <v>100</v>
      </c>
      <c r="L510" s="228" t="s">
        <v>73</v>
      </c>
      <c r="M510" s="277"/>
      <c r="N510" s="358">
        <f>(SUM(J510:J529)/20)</f>
        <v>99.687153297884976</v>
      </c>
    </row>
    <row r="511" spans="1:14" ht="30" customHeight="1" x14ac:dyDescent="0.25">
      <c r="A511" s="242"/>
      <c r="B511" s="310"/>
      <c r="C511" s="374"/>
      <c r="D511" s="364"/>
      <c r="E511" s="20" t="s">
        <v>14</v>
      </c>
      <c r="F511" s="60" t="s">
        <v>17</v>
      </c>
      <c r="G511" s="72" t="s">
        <v>16</v>
      </c>
      <c r="H511" s="153">
        <v>75</v>
      </c>
      <c r="I511" s="153">
        <v>75</v>
      </c>
      <c r="J511" s="154">
        <f t="shared" si="39"/>
        <v>100</v>
      </c>
      <c r="K511" s="239"/>
      <c r="L511" s="240"/>
      <c r="M511" s="277"/>
      <c r="N511" s="359"/>
    </row>
    <row r="512" spans="1:14" ht="66" customHeight="1" x14ac:dyDescent="0.25">
      <c r="A512" s="242"/>
      <c r="B512" s="310"/>
      <c r="C512" s="374"/>
      <c r="D512" s="364"/>
      <c r="E512" s="394" t="s">
        <v>18</v>
      </c>
      <c r="F512" s="232" t="s">
        <v>103</v>
      </c>
      <c r="G512" s="28" t="s">
        <v>28</v>
      </c>
      <c r="H512" s="154">
        <v>546</v>
      </c>
      <c r="I512" s="154">
        <v>546</v>
      </c>
      <c r="J512" s="154">
        <f t="shared" si="39"/>
        <v>100</v>
      </c>
      <c r="K512" s="238">
        <f>(J512+J513)/2</f>
        <v>100</v>
      </c>
      <c r="L512" s="280" t="s">
        <v>73</v>
      </c>
      <c r="M512" s="277"/>
      <c r="N512" s="359"/>
    </row>
    <row r="513" spans="1:14" ht="67.900000000000006" customHeight="1" x14ac:dyDescent="0.25">
      <c r="A513" s="242"/>
      <c r="B513" s="310"/>
      <c r="C513" s="374"/>
      <c r="D513" s="364"/>
      <c r="E513" s="400"/>
      <c r="F513" s="234"/>
      <c r="G513" s="28" t="s">
        <v>27</v>
      </c>
      <c r="H513" s="154">
        <v>2100</v>
      </c>
      <c r="I513" s="154">
        <v>2100</v>
      </c>
      <c r="J513" s="154">
        <f t="shared" si="39"/>
        <v>100</v>
      </c>
      <c r="K513" s="239"/>
      <c r="L513" s="281"/>
      <c r="M513" s="277"/>
      <c r="N513" s="359"/>
    </row>
    <row r="514" spans="1:14" ht="52.5" customHeight="1" x14ac:dyDescent="0.25">
      <c r="A514" s="242"/>
      <c r="B514" s="310"/>
      <c r="C514" s="374"/>
      <c r="D514" s="364"/>
      <c r="E514" s="337" t="s">
        <v>18</v>
      </c>
      <c r="F514" s="232" t="s">
        <v>111</v>
      </c>
      <c r="G514" s="28" t="s">
        <v>28</v>
      </c>
      <c r="H514" s="154">
        <v>2168</v>
      </c>
      <c r="I514" s="154">
        <v>2172</v>
      </c>
      <c r="J514" s="154">
        <f t="shared" si="39"/>
        <v>100.18450184501846</v>
      </c>
      <c r="K514" s="275">
        <f>(J514+J515)/2</f>
        <v>100.09225092250924</v>
      </c>
      <c r="L514" s="204" t="s">
        <v>73</v>
      </c>
      <c r="M514" s="277"/>
      <c r="N514" s="359"/>
    </row>
    <row r="515" spans="1:14" ht="54.75" customHeight="1" x14ac:dyDescent="0.25">
      <c r="A515" s="242"/>
      <c r="B515" s="310"/>
      <c r="C515" s="374"/>
      <c r="D515" s="364"/>
      <c r="E515" s="338"/>
      <c r="F515" s="234"/>
      <c r="G515" s="28" t="s">
        <v>27</v>
      </c>
      <c r="H515" s="154">
        <v>4317</v>
      </c>
      <c r="I515" s="154">
        <v>4317</v>
      </c>
      <c r="J515" s="154">
        <f t="shared" si="39"/>
        <v>100</v>
      </c>
      <c r="K515" s="276"/>
      <c r="L515" s="204"/>
      <c r="M515" s="277"/>
      <c r="N515" s="359"/>
    </row>
    <row r="516" spans="1:14" ht="55.15" customHeight="1" x14ac:dyDescent="0.25">
      <c r="A516" s="242"/>
      <c r="B516" s="310"/>
      <c r="C516" s="374"/>
      <c r="D516" s="364"/>
      <c r="E516" s="337" t="s">
        <v>18</v>
      </c>
      <c r="F516" s="273" t="s">
        <v>96</v>
      </c>
      <c r="G516" s="28" t="s">
        <v>28</v>
      </c>
      <c r="H516" s="154">
        <v>395</v>
      </c>
      <c r="I516" s="154">
        <v>395</v>
      </c>
      <c r="J516" s="154">
        <f t="shared" si="39"/>
        <v>100</v>
      </c>
      <c r="K516" s="275">
        <f>(J516+J517)/2</f>
        <v>100</v>
      </c>
      <c r="L516" s="226" t="s">
        <v>73</v>
      </c>
      <c r="M516" s="277"/>
      <c r="N516" s="359"/>
    </row>
    <row r="517" spans="1:14" ht="47.45" customHeight="1" x14ac:dyDescent="0.25">
      <c r="A517" s="242"/>
      <c r="B517" s="310"/>
      <c r="C517" s="374"/>
      <c r="D517" s="364"/>
      <c r="E517" s="338"/>
      <c r="F517" s="274"/>
      <c r="G517" s="28" t="s">
        <v>27</v>
      </c>
      <c r="H517" s="154">
        <v>2460</v>
      </c>
      <c r="I517" s="154">
        <v>2460</v>
      </c>
      <c r="J517" s="156">
        <f t="shared" si="39"/>
        <v>100</v>
      </c>
      <c r="K517" s="467"/>
      <c r="L517" s="227"/>
      <c r="M517" s="277"/>
      <c r="N517" s="359"/>
    </row>
    <row r="518" spans="1:14" ht="48" customHeight="1" x14ac:dyDescent="0.25">
      <c r="A518" s="242"/>
      <c r="B518" s="310"/>
      <c r="C518" s="374"/>
      <c r="D518" s="364"/>
      <c r="E518" s="20" t="s">
        <v>18</v>
      </c>
      <c r="F518" s="60" t="s">
        <v>112</v>
      </c>
      <c r="G518" s="28" t="s">
        <v>27</v>
      </c>
      <c r="H518" s="154">
        <v>1763</v>
      </c>
      <c r="I518" s="163">
        <v>1763</v>
      </c>
      <c r="J518" s="152">
        <f>I518/H518*100</f>
        <v>100</v>
      </c>
      <c r="K518" s="19">
        <f>J518</f>
        <v>100</v>
      </c>
      <c r="L518" s="116" t="s">
        <v>73</v>
      </c>
      <c r="M518" s="277"/>
      <c r="N518" s="359"/>
    </row>
    <row r="519" spans="1:14" ht="31.9" customHeight="1" x14ac:dyDescent="0.25">
      <c r="A519" s="242"/>
      <c r="B519" s="310"/>
      <c r="C519" s="323"/>
      <c r="D519" s="365"/>
      <c r="E519" s="20" t="s">
        <v>18</v>
      </c>
      <c r="F519" s="102" t="s">
        <v>44</v>
      </c>
      <c r="G519" s="28" t="s">
        <v>27</v>
      </c>
      <c r="H519" s="154">
        <v>720</v>
      </c>
      <c r="I519" s="163">
        <v>730</v>
      </c>
      <c r="J519" s="152">
        <f>I519/H519*100</f>
        <v>101.38888888888889</v>
      </c>
      <c r="K519" s="19">
        <f>J519</f>
        <v>101.38888888888889</v>
      </c>
      <c r="L519" s="133" t="s">
        <v>73</v>
      </c>
      <c r="M519" s="277"/>
      <c r="N519" s="359"/>
    </row>
    <row r="520" spans="1:14" ht="45" customHeight="1" x14ac:dyDescent="0.25">
      <c r="A520" s="342"/>
      <c r="B520" s="311"/>
      <c r="C520" s="301" t="s">
        <v>91</v>
      </c>
      <c r="D520" s="313" t="s">
        <v>13</v>
      </c>
      <c r="E520" s="20" t="s">
        <v>14</v>
      </c>
      <c r="F520" s="60" t="s">
        <v>15</v>
      </c>
      <c r="G520" s="28" t="s">
        <v>16</v>
      </c>
      <c r="H520" s="175">
        <v>75</v>
      </c>
      <c r="I520" s="190">
        <v>75</v>
      </c>
      <c r="J520" s="152">
        <f t="shared" si="39"/>
        <v>100</v>
      </c>
      <c r="K520" s="303">
        <f>(J520+J521)/2</f>
        <v>100</v>
      </c>
      <c r="L520" s="226" t="s">
        <v>73</v>
      </c>
      <c r="M520" s="277"/>
      <c r="N520" s="359"/>
    </row>
    <row r="521" spans="1:14" ht="37.5" customHeight="1" x14ac:dyDescent="0.25">
      <c r="A521" s="242"/>
      <c r="B521" s="310"/>
      <c r="C521" s="302"/>
      <c r="D521" s="314"/>
      <c r="E521" s="20" t="s">
        <v>14</v>
      </c>
      <c r="F521" s="60" t="s">
        <v>17</v>
      </c>
      <c r="G521" s="28" t="s">
        <v>16</v>
      </c>
      <c r="H521" s="175">
        <v>75</v>
      </c>
      <c r="I521" s="190">
        <v>75</v>
      </c>
      <c r="J521" s="152">
        <f t="shared" si="39"/>
        <v>100</v>
      </c>
      <c r="K521" s="303"/>
      <c r="L521" s="227"/>
      <c r="M521" s="277"/>
      <c r="N521" s="359"/>
    </row>
    <row r="522" spans="1:14" ht="46.15" customHeight="1" x14ac:dyDescent="0.25">
      <c r="A522" s="242"/>
      <c r="B522" s="310"/>
      <c r="C522" s="302"/>
      <c r="D522" s="314"/>
      <c r="E522" s="20" t="s">
        <v>18</v>
      </c>
      <c r="F522" s="60" t="s">
        <v>91</v>
      </c>
      <c r="G522" s="28" t="s">
        <v>27</v>
      </c>
      <c r="H522" s="154">
        <v>1931</v>
      </c>
      <c r="I522" s="154">
        <v>1966</v>
      </c>
      <c r="J522" s="174">
        <f t="shared" si="39"/>
        <v>101.81253236664941</v>
      </c>
      <c r="K522" s="86">
        <f>J522</f>
        <v>101.81253236664941</v>
      </c>
      <c r="L522" s="142" t="s">
        <v>73</v>
      </c>
      <c r="M522" s="277"/>
      <c r="N522" s="359"/>
    </row>
    <row r="523" spans="1:14" ht="45" x14ac:dyDescent="0.25">
      <c r="A523" s="242"/>
      <c r="B523" s="310"/>
      <c r="C523" s="323" t="s">
        <v>38</v>
      </c>
      <c r="D523" s="326" t="s">
        <v>13</v>
      </c>
      <c r="E523" s="62" t="s">
        <v>14</v>
      </c>
      <c r="F523" s="62" t="s">
        <v>15</v>
      </c>
      <c r="G523" s="31" t="s">
        <v>16</v>
      </c>
      <c r="H523" s="174">
        <v>75</v>
      </c>
      <c r="I523" s="174">
        <v>75</v>
      </c>
      <c r="J523" s="174">
        <f>I523/H523*100</f>
        <v>100</v>
      </c>
      <c r="K523" s="377">
        <f>(J523+J524)/2</f>
        <v>100</v>
      </c>
      <c r="L523" s="356" t="s">
        <v>73</v>
      </c>
      <c r="M523" s="277"/>
      <c r="N523" s="359"/>
    </row>
    <row r="524" spans="1:14" ht="30" x14ac:dyDescent="0.25">
      <c r="A524" s="242"/>
      <c r="B524" s="310"/>
      <c r="C524" s="324"/>
      <c r="D524" s="326"/>
      <c r="E524" s="60" t="s">
        <v>14</v>
      </c>
      <c r="F524" s="60" t="s">
        <v>17</v>
      </c>
      <c r="G524" s="28" t="s">
        <v>16</v>
      </c>
      <c r="H524" s="154">
        <v>75</v>
      </c>
      <c r="I524" s="154">
        <v>75</v>
      </c>
      <c r="J524" s="154">
        <f>I524/H524*100</f>
        <v>100</v>
      </c>
      <c r="K524" s="239"/>
      <c r="L524" s="357"/>
      <c r="M524" s="277"/>
      <c r="N524" s="359"/>
    </row>
    <row r="525" spans="1:14" ht="67.5" customHeight="1" x14ac:dyDescent="0.25">
      <c r="A525" s="242"/>
      <c r="B525" s="310"/>
      <c r="C525" s="325"/>
      <c r="D525" s="326"/>
      <c r="E525" s="35" t="s">
        <v>18</v>
      </c>
      <c r="F525" s="60" t="s">
        <v>38</v>
      </c>
      <c r="G525" s="72" t="s">
        <v>21</v>
      </c>
      <c r="H525" s="154">
        <v>700</v>
      </c>
      <c r="I525" s="154">
        <v>615</v>
      </c>
      <c r="J525" s="154">
        <f>I525/H525*100</f>
        <v>87.857142857142861</v>
      </c>
      <c r="K525" s="82">
        <f>J525</f>
        <v>87.857142857142861</v>
      </c>
      <c r="L525" s="150" t="s">
        <v>170</v>
      </c>
      <c r="M525" s="277"/>
      <c r="N525" s="359"/>
    </row>
    <row r="526" spans="1:14" ht="45" customHeight="1" x14ac:dyDescent="0.25">
      <c r="A526" s="242"/>
      <c r="B526" s="310"/>
      <c r="C526" s="301" t="s">
        <v>66</v>
      </c>
      <c r="D526" s="313" t="s">
        <v>13</v>
      </c>
      <c r="E526" s="67" t="s">
        <v>14</v>
      </c>
      <c r="F526" s="20" t="s">
        <v>15</v>
      </c>
      <c r="G526" s="72" t="s">
        <v>16</v>
      </c>
      <c r="H526" s="154">
        <v>75</v>
      </c>
      <c r="I526" s="154">
        <v>75</v>
      </c>
      <c r="J526" s="154">
        <f t="shared" si="39"/>
        <v>100</v>
      </c>
      <c r="K526" s="238">
        <f>(J526+J527)/2</f>
        <v>100</v>
      </c>
      <c r="L526" s="423" t="s">
        <v>73</v>
      </c>
      <c r="M526" s="277"/>
      <c r="N526" s="359"/>
    </row>
    <row r="527" spans="1:14" ht="30" customHeight="1" x14ac:dyDescent="0.25">
      <c r="A527" s="242"/>
      <c r="B527" s="310"/>
      <c r="C527" s="302"/>
      <c r="D527" s="314"/>
      <c r="E527" s="67" t="s">
        <v>14</v>
      </c>
      <c r="F527" s="20" t="s">
        <v>17</v>
      </c>
      <c r="G527" s="72" t="s">
        <v>16</v>
      </c>
      <c r="H527" s="154">
        <v>75</v>
      </c>
      <c r="I527" s="154">
        <v>75</v>
      </c>
      <c r="J527" s="154">
        <f t="shared" si="39"/>
        <v>100</v>
      </c>
      <c r="K527" s="239"/>
      <c r="L527" s="453"/>
      <c r="M527" s="277"/>
      <c r="N527" s="359"/>
    </row>
    <row r="528" spans="1:14" ht="26.45" customHeight="1" x14ac:dyDescent="0.25">
      <c r="A528" s="242"/>
      <c r="B528" s="310"/>
      <c r="C528" s="302"/>
      <c r="D528" s="314"/>
      <c r="E528" s="67" t="s">
        <v>18</v>
      </c>
      <c r="F528" s="50" t="s">
        <v>47</v>
      </c>
      <c r="G528" s="28" t="s">
        <v>40</v>
      </c>
      <c r="H528" s="154">
        <v>5200</v>
      </c>
      <c r="I528" s="154">
        <v>5330</v>
      </c>
      <c r="J528" s="154">
        <f>I528/H528*100</f>
        <v>102.49999999999999</v>
      </c>
      <c r="K528" s="82">
        <f>J528</f>
        <v>102.49999999999999</v>
      </c>
      <c r="L528" s="117" t="s">
        <v>73</v>
      </c>
      <c r="M528" s="277"/>
      <c r="N528" s="359"/>
    </row>
    <row r="529" spans="1:14" ht="28.9" customHeight="1" x14ac:dyDescent="0.25">
      <c r="A529" s="242"/>
      <c r="B529" s="310"/>
      <c r="C529" s="302"/>
      <c r="D529" s="314"/>
      <c r="E529" s="67" t="s">
        <v>18</v>
      </c>
      <c r="F529" s="50" t="s">
        <v>39</v>
      </c>
      <c r="G529" s="28" t="s">
        <v>40</v>
      </c>
      <c r="H529" s="154">
        <v>6150</v>
      </c>
      <c r="I529" s="154">
        <v>6150</v>
      </c>
      <c r="J529" s="154">
        <f>I529/H529*100</f>
        <v>100</v>
      </c>
      <c r="K529" s="83">
        <f>J529</f>
        <v>100</v>
      </c>
      <c r="L529" s="131" t="s">
        <v>73</v>
      </c>
      <c r="M529" s="277"/>
      <c r="N529" s="359"/>
    </row>
    <row r="530" spans="1:14" ht="30" customHeight="1" x14ac:dyDescent="0.25">
      <c r="A530" s="242"/>
      <c r="B530" s="287"/>
      <c r="C530" s="327" t="s">
        <v>42</v>
      </c>
      <c r="D530" s="284"/>
      <c r="E530" s="81" t="s">
        <v>14</v>
      </c>
      <c r="F530" s="32"/>
      <c r="G530" s="33"/>
      <c r="H530" s="178"/>
      <c r="I530" s="178"/>
      <c r="J530" s="178"/>
      <c r="K530" s="83">
        <f>(K510+K520+K523+K526)/4</f>
        <v>100</v>
      </c>
      <c r="L530" s="91"/>
      <c r="M530" s="277"/>
      <c r="N530" s="359"/>
    </row>
    <row r="531" spans="1:14" ht="30" customHeight="1" x14ac:dyDescent="0.25">
      <c r="A531" s="243"/>
      <c r="B531" s="312"/>
      <c r="C531" s="328"/>
      <c r="D531" s="328"/>
      <c r="E531" s="88" t="s">
        <v>18</v>
      </c>
      <c r="F531" s="39"/>
      <c r="G531" s="40"/>
      <c r="H531" s="188"/>
      <c r="I531" s="188"/>
      <c r="J531" s="180">
        <f>(J512+J513+J514+J515+J516+J517+J518+J522+J525+J528+J529+J519)/12</f>
        <v>99.478588829808302</v>
      </c>
      <c r="K531" s="84"/>
      <c r="L531" s="93"/>
      <c r="M531" s="277"/>
      <c r="N531" s="360"/>
    </row>
    <row r="532" spans="1:14" ht="48.75" customHeight="1" x14ac:dyDescent="0.25">
      <c r="A532" s="339">
        <v>24</v>
      </c>
      <c r="B532" s="329" t="s">
        <v>138</v>
      </c>
      <c r="C532" s="324" t="s">
        <v>75</v>
      </c>
      <c r="D532" s="390" t="s">
        <v>13</v>
      </c>
      <c r="E532" s="67" t="s">
        <v>14</v>
      </c>
      <c r="F532" s="67" t="s">
        <v>15</v>
      </c>
      <c r="G532" s="27" t="s">
        <v>16</v>
      </c>
      <c r="H532" s="152">
        <v>75</v>
      </c>
      <c r="I532" s="152">
        <v>75</v>
      </c>
      <c r="J532" s="152">
        <f t="shared" ref="J532:J544" si="40">I532/H532*100</f>
        <v>100</v>
      </c>
      <c r="K532" s="303">
        <f>(J532+J533)/2</f>
        <v>100</v>
      </c>
      <c r="L532" s="372" t="s">
        <v>73</v>
      </c>
      <c r="M532" s="277"/>
      <c r="N532" s="351">
        <f>(SUM(J532:J554)/23)</f>
        <v>102.00009306679048</v>
      </c>
    </row>
    <row r="533" spans="1:14" ht="30" customHeight="1" x14ac:dyDescent="0.25">
      <c r="A533" s="340"/>
      <c r="B533" s="330"/>
      <c r="C533" s="324"/>
      <c r="D533" s="390"/>
      <c r="E533" s="67" t="s">
        <v>14</v>
      </c>
      <c r="F533" s="67" t="s">
        <v>17</v>
      </c>
      <c r="G533" s="27" t="s">
        <v>16</v>
      </c>
      <c r="H533" s="152">
        <v>75</v>
      </c>
      <c r="I533" s="152">
        <v>75</v>
      </c>
      <c r="J533" s="152">
        <f t="shared" si="40"/>
        <v>100</v>
      </c>
      <c r="K533" s="303"/>
      <c r="L533" s="373"/>
      <c r="M533" s="277"/>
      <c r="N533" s="352"/>
    </row>
    <row r="534" spans="1:14" ht="48.6" customHeight="1" x14ac:dyDescent="0.25">
      <c r="A534" s="340"/>
      <c r="B534" s="330"/>
      <c r="C534" s="324"/>
      <c r="D534" s="390"/>
      <c r="E534" s="301" t="s">
        <v>18</v>
      </c>
      <c r="F534" s="301" t="s">
        <v>63</v>
      </c>
      <c r="G534" s="70" t="s">
        <v>36</v>
      </c>
      <c r="H534" s="152">
        <v>863</v>
      </c>
      <c r="I534" s="152">
        <v>953</v>
      </c>
      <c r="J534" s="152">
        <f t="shared" si="40"/>
        <v>110.42873696407879</v>
      </c>
      <c r="K534" s="303">
        <f>(J534+J535)/2</f>
        <v>105.21436848203939</v>
      </c>
      <c r="L534" s="349" t="s">
        <v>73</v>
      </c>
      <c r="M534" s="277"/>
      <c r="N534" s="352"/>
    </row>
    <row r="535" spans="1:14" ht="57.75" customHeight="1" x14ac:dyDescent="0.25">
      <c r="A535" s="340"/>
      <c r="B535" s="330"/>
      <c r="C535" s="324"/>
      <c r="D535" s="390"/>
      <c r="E535" s="302"/>
      <c r="F535" s="302"/>
      <c r="G535" s="70" t="s">
        <v>27</v>
      </c>
      <c r="H535" s="152">
        <v>8190</v>
      </c>
      <c r="I535" s="152">
        <v>8190</v>
      </c>
      <c r="J535" s="152">
        <f t="shared" si="40"/>
        <v>100</v>
      </c>
      <c r="K535" s="303"/>
      <c r="L535" s="349"/>
      <c r="M535" s="277"/>
      <c r="N535" s="352"/>
    </row>
    <row r="536" spans="1:14" ht="75" customHeight="1" x14ac:dyDescent="0.25">
      <c r="A536" s="340"/>
      <c r="B536" s="330"/>
      <c r="C536" s="324"/>
      <c r="D536" s="390"/>
      <c r="E536" s="301" t="s">
        <v>18</v>
      </c>
      <c r="F536" s="301" t="s">
        <v>103</v>
      </c>
      <c r="G536" s="27" t="s">
        <v>28</v>
      </c>
      <c r="H536" s="152">
        <v>640</v>
      </c>
      <c r="I536" s="152">
        <v>641</v>
      </c>
      <c r="J536" s="152">
        <f t="shared" si="40"/>
        <v>100.15624999999999</v>
      </c>
      <c r="K536" s="303">
        <f>(J536+J537)/2</f>
        <v>100.078125</v>
      </c>
      <c r="L536" s="226" t="s">
        <v>73</v>
      </c>
      <c r="M536" s="277"/>
      <c r="N536" s="352"/>
    </row>
    <row r="537" spans="1:14" ht="60.6" customHeight="1" x14ac:dyDescent="0.25">
      <c r="A537" s="340"/>
      <c r="B537" s="330"/>
      <c r="C537" s="324"/>
      <c r="D537" s="390"/>
      <c r="E537" s="302"/>
      <c r="F537" s="302"/>
      <c r="G537" s="27" t="s">
        <v>27</v>
      </c>
      <c r="H537" s="152">
        <v>700</v>
      </c>
      <c r="I537" s="152">
        <v>700</v>
      </c>
      <c r="J537" s="152">
        <f t="shared" si="40"/>
        <v>100</v>
      </c>
      <c r="K537" s="303"/>
      <c r="L537" s="227"/>
      <c r="M537" s="277"/>
      <c r="N537" s="352"/>
    </row>
    <row r="538" spans="1:14" ht="53.45" customHeight="1" x14ac:dyDescent="0.25">
      <c r="A538" s="340"/>
      <c r="B538" s="330"/>
      <c r="C538" s="324"/>
      <c r="D538" s="390"/>
      <c r="E538" s="301" t="s">
        <v>18</v>
      </c>
      <c r="F538" s="301" t="s">
        <v>96</v>
      </c>
      <c r="G538" s="27" t="s">
        <v>28</v>
      </c>
      <c r="H538" s="152">
        <v>825</v>
      </c>
      <c r="I538" s="152">
        <v>851</v>
      </c>
      <c r="J538" s="152">
        <f t="shared" si="40"/>
        <v>103.15151515151516</v>
      </c>
      <c r="K538" s="303">
        <f>(J538+J539)/2</f>
        <v>103.66530981456356</v>
      </c>
      <c r="L538" s="350" t="s">
        <v>73</v>
      </c>
      <c r="M538" s="277"/>
      <c r="N538" s="352"/>
    </row>
    <row r="539" spans="1:14" ht="47.45" customHeight="1" x14ac:dyDescent="0.25">
      <c r="A539" s="340"/>
      <c r="B539" s="330"/>
      <c r="C539" s="324"/>
      <c r="D539" s="390"/>
      <c r="E539" s="302"/>
      <c r="F539" s="302"/>
      <c r="G539" s="27" t="s">
        <v>27</v>
      </c>
      <c r="H539" s="152">
        <v>335</v>
      </c>
      <c r="I539" s="152">
        <v>349</v>
      </c>
      <c r="J539" s="152">
        <f t="shared" si="40"/>
        <v>104.17910447761194</v>
      </c>
      <c r="K539" s="303"/>
      <c r="L539" s="350"/>
      <c r="M539" s="277"/>
      <c r="N539" s="352"/>
    </row>
    <row r="540" spans="1:14" ht="14.45" customHeight="1" x14ac:dyDescent="0.25">
      <c r="A540" s="340"/>
      <c r="B540" s="330"/>
      <c r="C540" s="324"/>
      <c r="D540" s="390"/>
      <c r="E540" s="301" t="s">
        <v>18</v>
      </c>
      <c r="F540" s="369" t="s">
        <v>44</v>
      </c>
      <c r="G540" s="70" t="s">
        <v>36</v>
      </c>
      <c r="H540" s="152">
        <v>206</v>
      </c>
      <c r="I540" s="152">
        <v>206</v>
      </c>
      <c r="J540" s="152">
        <f t="shared" si="40"/>
        <v>100</v>
      </c>
      <c r="K540" s="256">
        <f>(J540+J541)/2</f>
        <v>100.5</v>
      </c>
      <c r="L540" s="226" t="s">
        <v>73</v>
      </c>
      <c r="M540" s="277"/>
      <c r="N540" s="352"/>
    </row>
    <row r="541" spans="1:14" ht="18" customHeight="1" x14ac:dyDescent="0.25">
      <c r="A541" s="340"/>
      <c r="B541" s="330"/>
      <c r="C541" s="324"/>
      <c r="D541" s="390"/>
      <c r="E541" s="302"/>
      <c r="F541" s="370"/>
      <c r="G541" s="70" t="s">
        <v>27</v>
      </c>
      <c r="H541" s="152">
        <v>800</v>
      </c>
      <c r="I541" s="152">
        <v>808</v>
      </c>
      <c r="J541" s="152">
        <f>I541/H541*100</f>
        <v>101</v>
      </c>
      <c r="K541" s="257"/>
      <c r="L541" s="227"/>
      <c r="M541" s="277"/>
      <c r="N541" s="352"/>
    </row>
    <row r="542" spans="1:14" ht="45" customHeight="1" x14ac:dyDescent="0.25">
      <c r="A542" s="340"/>
      <c r="B542" s="330"/>
      <c r="C542" s="301" t="s">
        <v>91</v>
      </c>
      <c r="D542" s="313" t="s">
        <v>13</v>
      </c>
      <c r="E542" s="67" t="s">
        <v>14</v>
      </c>
      <c r="F542" s="67" t="s">
        <v>15</v>
      </c>
      <c r="G542" s="27" t="s">
        <v>16</v>
      </c>
      <c r="H542" s="152">
        <v>75</v>
      </c>
      <c r="I542" s="152">
        <v>75</v>
      </c>
      <c r="J542" s="152">
        <f t="shared" si="40"/>
        <v>100</v>
      </c>
      <c r="K542" s="303">
        <f>(J542+J543)/2</f>
        <v>100</v>
      </c>
      <c r="L542" s="226" t="s">
        <v>73</v>
      </c>
      <c r="M542" s="277"/>
      <c r="N542" s="352"/>
    </row>
    <row r="543" spans="1:14" ht="30.75" customHeight="1" x14ac:dyDescent="0.25">
      <c r="A543" s="340"/>
      <c r="B543" s="330"/>
      <c r="C543" s="302"/>
      <c r="D543" s="314"/>
      <c r="E543" s="67" t="s">
        <v>14</v>
      </c>
      <c r="F543" s="67" t="s">
        <v>17</v>
      </c>
      <c r="G543" s="27" t="s">
        <v>16</v>
      </c>
      <c r="H543" s="152">
        <v>75</v>
      </c>
      <c r="I543" s="152">
        <v>75</v>
      </c>
      <c r="J543" s="152">
        <f t="shared" si="40"/>
        <v>100</v>
      </c>
      <c r="K543" s="303"/>
      <c r="L543" s="227"/>
      <c r="M543" s="277"/>
      <c r="N543" s="352"/>
    </row>
    <row r="544" spans="1:14" ht="48.75" customHeight="1" x14ac:dyDescent="0.25">
      <c r="A544" s="340"/>
      <c r="B544" s="330"/>
      <c r="C544" s="302"/>
      <c r="D544" s="314"/>
      <c r="E544" s="67" t="s">
        <v>18</v>
      </c>
      <c r="F544" s="67" t="s">
        <v>91</v>
      </c>
      <c r="G544" s="27" t="s">
        <v>27</v>
      </c>
      <c r="H544" s="152">
        <v>420</v>
      </c>
      <c r="I544" s="152">
        <v>428</v>
      </c>
      <c r="J544" s="152">
        <f t="shared" si="40"/>
        <v>101.9047619047619</v>
      </c>
      <c r="K544" s="19">
        <f>J544</f>
        <v>101.9047619047619</v>
      </c>
      <c r="L544" s="116" t="s">
        <v>73</v>
      </c>
      <c r="M544" s="277"/>
      <c r="N544" s="352"/>
    </row>
    <row r="545" spans="1:14" ht="51" customHeight="1" x14ac:dyDescent="0.25">
      <c r="A545" s="340"/>
      <c r="B545" s="330"/>
      <c r="C545" s="301" t="s">
        <v>38</v>
      </c>
      <c r="D545" s="313" t="s">
        <v>13</v>
      </c>
      <c r="E545" s="67" t="s">
        <v>14</v>
      </c>
      <c r="F545" s="67" t="s">
        <v>15</v>
      </c>
      <c r="G545" s="27" t="s">
        <v>16</v>
      </c>
      <c r="H545" s="152">
        <v>75</v>
      </c>
      <c r="I545" s="152">
        <v>75</v>
      </c>
      <c r="J545" s="152">
        <f t="shared" ref="J545:J554" si="41">I545/H545*100</f>
        <v>100</v>
      </c>
      <c r="K545" s="303">
        <f>(J545+J546)/2</f>
        <v>100</v>
      </c>
      <c r="L545" s="226" t="s">
        <v>73</v>
      </c>
      <c r="M545" s="277"/>
      <c r="N545" s="352"/>
    </row>
    <row r="546" spans="1:14" ht="30" customHeight="1" x14ac:dyDescent="0.25">
      <c r="A546" s="340"/>
      <c r="B546" s="330"/>
      <c r="C546" s="302"/>
      <c r="D546" s="314"/>
      <c r="E546" s="67" t="s">
        <v>14</v>
      </c>
      <c r="F546" s="67" t="s">
        <v>17</v>
      </c>
      <c r="G546" s="27" t="s">
        <v>16</v>
      </c>
      <c r="H546" s="152">
        <v>75</v>
      </c>
      <c r="I546" s="152">
        <v>75</v>
      </c>
      <c r="J546" s="152">
        <f t="shared" si="41"/>
        <v>100</v>
      </c>
      <c r="K546" s="303"/>
      <c r="L546" s="227"/>
      <c r="M546" s="277"/>
      <c r="N546" s="352"/>
    </row>
    <row r="547" spans="1:14" ht="57" customHeight="1" x14ac:dyDescent="0.25">
      <c r="A547" s="340"/>
      <c r="B547" s="330"/>
      <c r="C547" s="302"/>
      <c r="D547" s="314"/>
      <c r="E547" s="67" t="s">
        <v>18</v>
      </c>
      <c r="F547" s="67" t="s">
        <v>38</v>
      </c>
      <c r="G547" s="70" t="s">
        <v>21</v>
      </c>
      <c r="H547" s="152">
        <v>215</v>
      </c>
      <c r="I547" s="152">
        <v>200</v>
      </c>
      <c r="J547" s="152">
        <f t="shared" si="41"/>
        <v>93.023255813953483</v>
      </c>
      <c r="K547" s="19">
        <f>J547</f>
        <v>93.023255813953483</v>
      </c>
      <c r="L547" s="148" t="s">
        <v>170</v>
      </c>
      <c r="M547" s="277"/>
      <c r="N547" s="352"/>
    </row>
    <row r="548" spans="1:14" ht="46.5" customHeight="1" x14ac:dyDescent="0.25">
      <c r="A548" s="340"/>
      <c r="B548" s="330"/>
      <c r="C548" s="301" t="s">
        <v>139</v>
      </c>
      <c r="D548" s="313" t="s">
        <v>13</v>
      </c>
      <c r="E548" s="67" t="s">
        <v>14</v>
      </c>
      <c r="F548" s="67" t="s">
        <v>15</v>
      </c>
      <c r="G548" s="70" t="s">
        <v>16</v>
      </c>
      <c r="H548" s="152">
        <v>75</v>
      </c>
      <c r="I548" s="152">
        <v>75</v>
      </c>
      <c r="J548" s="152">
        <f t="shared" si="41"/>
        <v>100</v>
      </c>
      <c r="K548" s="303">
        <f>(J548+J549)/2</f>
        <v>100</v>
      </c>
      <c r="L548" s="372" t="s">
        <v>73</v>
      </c>
      <c r="M548" s="277"/>
      <c r="N548" s="352"/>
    </row>
    <row r="549" spans="1:14" ht="33" customHeight="1" x14ac:dyDescent="0.25">
      <c r="A549" s="340"/>
      <c r="B549" s="330"/>
      <c r="C549" s="302"/>
      <c r="D549" s="314"/>
      <c r="E549" s="67" t="s">
        <v>14</v>
      </c>
      <c r="F549" s="67" t="s">
        <v>17</v>
      </c>
      <c r="G549" s="70" t="s">
        <v>16</v>
      </c>
      <c r="H549" s="152">
        <v>75</v>
      </c>
      <c r="I549" s="152">
        <v>75</v>
      </c>
      <c r="J549" s="152">
        <f t="shared" si="41"/>
        <v>100</v>
      </c>
      <c r="K549" s="303"/>
      <c r="L549" s="373"/>
      <c r="M549" s="277"/>
      <c r="N549" s="352"/>
    </row>
    <row r="550" spans="1:14" ht="30" customHeight="1" x14ac:dyDescent="0.25">
      <c r="A550" s="340"/>
      <c r="B550" s="330"/>
      <c r="C550" s="302"/>
      <c r="D550" s="314"/>
      <c r="E550" s="67" t="s">
        <v>18</v>
      </c>
      <c r="F550" s="67" t="s">
        <v>57</v>
      </c>
      <c r="G550" s="27" t="s">
        <v>40</v>
      </c>
      <c r="H550" s="152">
        <v>4420</v>
      </c>
      <c r="I550" s="152">
        <v>4473</v>
      </c>
      <c r="J550" s="152">
        <f t="shared" si="41"/>
        <v>101.19909502262443</v>
      </c>
      <c r="K550" s="303">
        <f>(J550+J551)/2</f>
        <v>101.53380356667554</v>
      </c>
      <c r="L550" s="349" t="s">
        <v>73</v>
      </c>
      <c r="M550" s="277"/>
      <c r="N550" s="352"/>
    </row>
    <row r="551" spans="1:14" ht="30" customHeight="1" x14ac:dyDescent="0.25">
      <c r="A551" s="340"/>
      <c r="B551" s="330"/>
      <c r="C551" s="302"/>
      <c r="D551" s="314"/>
      <c r="E551" s="67" t="s">
        <v>18</v>
      </c>
      <c r="F551" s="71" t="s">
        <v>39</v>
      </c>
      <c r="G551" s="27" t="s">
        <v>40</v>
      </c>
      <c r="H551" s="152">
        <v>5780</v>
      </c>
      <c r="I551" s="152">
        <v>5888</v>
      </c>
      <c r="J551" s="152">
        <f>I551/H551*100</f>
        <v>101.86851211072666</v>
      </c>
      <c r="K551" s="303"/>
      <c r="L551" s="218"/>
      <c r="M551" s="277"/>
      <c r="N551" s="352"/>
    </row>
    <row r="552" spans="1:14" ht="45.75" customHeight="1" x14ac:dyDescent="0.25">
      <c r="A552" s="340"/>
      <c r="B552" s="330"/>
      <c r="C552" s="301" t="s">
        <v>54</v>
      </c>
      <c r="D552" s="313" t="s">
        <v>13</v>
      </c>
      <c r="E552" s="67" t="s">
        <v>14</v>
      </c>
      <c r="F552" s="67" t="s">
        <v>15</v>
      </c>
      <c r="G552" s="27" t="s">
        <v>16</v>
      </c>
      <c r="H552" s="152">
        <v>75</v>
      </c>
      <c r="I552" s="152">
        <v>75</v>
      </c>
      <c r="J552" s="152">
        <f t="shared" si="41"/>
        <v>100</v>
      </c>
      <c r="K552" s="303">
        <f>(J552+J553)/2</f>
        <v>100</v>
      </c>
      <c r="L552" s="372" t="s">
        <v>73</v>
      </c>
      <c r="M552" s="277"/>
      <c r="N552" s="352"/>
    </row>
    <row r="553" spans="1:14" ht="38.25" customHeight="1" x14ac:dyDescent="0.25">
      <c r="A553" s="340"/>
      <c r="B553" s="330"/>
      <c r="C553" s="314"/>
      <c r="D553" s="314"/>
      <c r="E553" s="67" t="s">
        <v>14</v>
      </c>
      <c r="F553" s="67" t="s">
        <v>17</v>
      </c>
      <c r="G553" s="27" t="s">
        <v>16</v>
      </c>
      <c r="H553" s="152">
        <v>75</v>
      </c>
      <c r="I553" s="152">
        <v>75</v>
      </c>
      <c r="J553" s="152">
        <f t="shared" si="41"/>
        <v>100</v>
      </c>
      <c r="K553" s="303"/>
      <c r="L553" s="373"/>
      <c r="M553" s="277"/>
      <c r="N553" s="352"/>
    </row>
    <row r="554" spans="1:14" ht="90" customHeight="1" x14ac:dyDescent="0.25">
      <c r="A554" s="340"/>
      <c r="B554" s="330"/>
      <c r="C554" s="314"/>
      <c r="D554" s="314"/>
      <c r="E554" s="67" t="s">
        <v>18</v>
      </c>
      <c r="F554" s="67" t="s">
        <v>54</v>
      </c>
      <c r="G554" s="27" t="s">
        <v>41</v>
      </c>
      <c r="H554" s="152">
        <v>550</v>
      </c>
      <c r="I554" s="152">
        <v>710</v>
      </c>
      <c r="J554" s="152">
        <f t="shared" si="41"/>
        <v>129.09090909090909</v>
      </c>
      <c r="K554" s="19">
        <f>J554</f>
        <v>129.09090909090909</v>
      </c>
      <c r="L554" s="117" t="s">
        <v>73</v>
      </c>
      <c r="M554" s="277"/>
      <c r="N554" s="352"/>
    </row>
    <row r="555" spans="1:14" ht="30" customHeight="1" x14ac:dyDescent="0.25">
      <c r="A555" s="340"/>
      <c r="B555" s="330"/>
      <c r="C555" s="371" t="s">
        <v>42</v>
      </c>
      <c r="D555" s="299"/>
      <c r="E555" s="89" t="s">
        <v>14</v>
      </c>
      <c r="F555" s="47"/>
      <c r="G555" s="48"/>
      <c r="H555" s="182"/>
      <c r="I555" s="182"/>
      <c r="J555" s="182"/>
      <c r="K555" s="86">
        <f>(K532+K545+K548+K552+K542)/5</f>
        <v>100</v>
      </c>
      <c r="L555" s="140"/>
      <c r="M555" s="277"/>
      <c r="N555" s="352"/>
    </row>
    <row r="556" spans="1:14" ht="30.75" customHeight="1" x14ac:dyDescent="0.25">
      <c r="A556" s="341"/>
      <c r="B556" s="330"/>
      <c r="C556" s="261"/>
      <c r="D556" s="300"/>
      <c r="E556" s="81" t="s">
        <v>18</v>
      </c>
      <c r="F556" s="32"/>
      <c r="G556" s="33"/>
      <c r="H556" s="178"/>
      <c r="I556" s="178"/>
      <c r="J556" s="166">
        <f>(J534+J535+J536+J537+J538+J539+J544+J547+J550+J551+J554+J540+J541)/13</f>
        <v>103.53862619509088</v>
      </c>
      <c r="K556" s="83"/>
      <c r="L556" s="91"/>
      <c r="M556" s="277"/>
      <c r="N556" s="353"/>
    </row>
    <row r="557" spans="1:14" ht="45" customHeight="1" x14ac:dyDescent="0.25">
      <c r="A557" s="241">
        <v>25</v>
      </c>
      <c r="B557" s="296" t="s">
        <v>140</v>
      </c>
      <c r="C557" s="368" t="s">
        <v>75</v>
      </c>
      <c r="D557" s="334" t="s">
        <v>13</v>
      </c>
      <c r="E557" s="60" t="s">
        <v>14</v>
      </c>
      <c r="F557" s="60" t="s">
        <v>15</v>
      </c>
      <c r="G557" s="28" t="s">
        <v>16</v>
      </c>
      <c r="H557" s="154">
        <v>75</v>
      </c>
      <c r="I557" s="154">
        <v>75</v>
      </c>
      <c r="J557" s="154">
        <f t="shared" ref="J557:J580" si="42">I557/H557*100</f>
        <v>100</v>
      </c>
      <c r="K557" s="238">
        <f>(J557+J558)/2</f>
        <v>100</v>
      </c>
      <c r="L557" s="228" t="s">
        <v>73</v>
      </c>
      <c r="M557" s="277"/>
      <c r="N557" s="351">
        <f>(SUM(J557:J581)/25)</f>
        <v>101.81536181403085</v>
      </c>
    </row>
    <row r="558" spans="1:14" ht="30" customHeight="1" x14ac:dyDescent="0.25">
      <c r="A558" s="242"/>
      <c r="B558" s="287"/>
      <c r="C558" s="294"/>
      <c r="D558" s="335"/>
      <c r="E558" s="60" t="s">
        <v>14</v>
      </c>
      <c r="F558" s="60" t="s">
        <v>17</v>
      </c>
      <c r="G558" s="28" t="s">
        <v>16</v>
      </c>
      <c r="H558" s="154">
        <v>75</v>
      </c>
      <c r="I558" s="154">
        <v>75</v>
      </c>
      <c r="J558" s="154">
        <f t="shared" si="42"/>
        <v>100</v>
      </c>
      <c r="K558" s="239"/>
      <c r="L558" s="229"/>
      <c r="M558" s="277"/>
      <c r="N558" s="352"/>
    </row>
    <row r="559" spans="1:14" ht="49.15" customHeight="1" x14ac:dyDescent="0.25">
      <c r="A559" s="242"/>
      <c r="B559" s="287"/>
      <c r="C559" s="294"/>
      <c r="D559" s="335"/>
      <c r="E559" s="273" t="s">
        <v>18</v>
      </c>
      <c r="F559" s="273" t="s">
        <v>63</v>
      </c>
      <c r="G559" s="72" t="s">
        <v>36</v>
      </c>
      <c r="H559" s="154">
        <v>1170</v>
      </c>
      <c r="I559" s="154">
        <v>1170</v>
      </c>
      <c r="J559" s="154">
        <f t="shared" si="42"/>
        <v>100</v>
      </c>
      <c r="K559" s="275">
        <f>(J559+J560)/2</f>
        <v>106.74603174603175</v>
      </c>
      <c r="L559" s="226" t="s">
        <v>73</v>
      </c>
      <c r="M559" s="277"/>
      <c r="N559" s="352"/>
    </row>
    <row r="560" spans="1:14" ht="62.25" customHeight="1" x14ac:dyDescent="0.25">
      <c r="A560" s="242"/>
      <c r="B560" s="287"/>
      <c r="C560" s="294"/>
      <c r="D560" s="335"/>
      <c r="E560" s="274"/>
      <c r="F560" s="274"/>
      <c r="G560" s="72" t="s">
        <v>27</v>
      </c>
      <c r="H560" s="154">
        <v>8190</v>
      </c>
      <c r="I560" s="154">
        <v>9295</v>
      </c>
      <c r="J560" s="154">
        <f t="shared" si="42"/>
        <v>113.49206349206349</v>
      </c>
      <c r="K560" s="276"/>
      <c r="L560" s="227"/>
      <c r="M560" s="277"/>
      <c r="N560" s="352"/>
    </row>
    <row r="561" spans="1:14" ht="67.900000000000006" customHeight="1" x14ac:dyDescent="0.25">
      <c r="A561" s="242"/>
      <c r="B561" s="287"/>
      <c r="C561" s="294"/>
      <c r="D561" s="335"/>
      <c r="E561" s="273" t="s">
        <v>18</v>
      </c>
      <c r="F561" s="273" t="s">
        <v>103</v>
      </c>
      <c r="G561" s="28" t="s">
        <v>28</v>
      </c>
      <c r="H561" s="154">
        <v>209</v>
      </c>
      <c r="I561" s="154">
        <v>236</v>
      </c>
      <c r="J561" s="154">
        <f t="shared" si="42"/>
        <v>112.91866028708132</v>
      </c>
      <c r="K561" s="275">
        <f>(J561+J562)/2</f>
        <v>119.52454753484501</v>
      </c>
      <c r="L561" s="226" t="s">
        <v>73</v>
      </c>
      <c r="M561" s="277"/>
      <c r="N561" s="352"/>
    </row>
    <row r="562" spans="1:14" ht="70.5" customHeight="1" x14ac:dyDescent="0.25">
      <c r="A562" s="242"/>
      <c r="B562" s="287"/>
      <c r="C562" s="294"/>
      <c r="D562" s="335"/>
      <c r="E562" s="274"/>
      <c r="F562" s="274"/>
      <c r="G562" s="28" t="s">
        <v>27</v>
      </c>
      <c r="H562" s="154">
        <v>2300</v>
      </c>
      <c r="I562" s="154">
        <v>2901</v>
      </c>
      <c r="J562" s="154">
        <f t="shared" si="42"/>
        <v>126.1304347826087</v>
      </c>
      <c r="K562" s="276"/>
      <c r="L562" s="227"/>
      <c r="M562" s="277"/>
      <c r="N562" s="352"/>
    </row>
    <row r="563" spans="1:14" ht="49.9" customHeight="1" x14ac:dyDescent="0.25">
      <c r="A563" s="242"/>
      <c r="B563" s="287"/>
      <c r="C563" s="294"/>
      <c r="D563" s="335"/>
      <c r="E563" s="273" t="s">
        <v>18</v>
      </c>
      <c r="F563" s="232" t="s">
        <v>111</v>
      </c>
      <c r="G563" s="28" t="s">
        <v>28</v>
      </c>
      <c r="H563" s="154">
        <v>4600</v>
      </c>
      <c r="I563" s="154">
        <v>4646</v>
      </c>
      <c r="J563" s="154">
        <f t="shared" si="42"/>
        <v>101</v>
      </c>
      <c r="K563" s="238">
        <f>(J563+J564)/2</f>
        <v>100.82786885245901</v>
      </c>
      <c r="L563" s="226" t="s">
        <v>73</v>
      </c>
      <c r="M563" s="277"/>
      <c r="N563" s="352"/>
    </row>
    <row r="564" spans="1:14" ht="55.5" customHeight="1" x14ac:dyDescent="0.25">
      <c r="A564" s="242"/>
      <c r="B564" s="287"/>
      <c r="C564" s="294"/>
      <c r="D564" s="335"/>
      <c r="E564" s="274"/>
      <c r="F564" s="234"/>
      <c r="G564" s="28" t="s">
        <v>27</v>
      </c>
      <c r="H564" s="154">
        <v>6100</v>
      </c>
      <c r="I564" s="154">
        <v>6140</v>
      </c>
      <c r="J564" s="154">
        <f t="shared" si="42"/>
        <v>100.65573770491802</v>
      </c>
      <c r="K564" s="239"/>
      <c r="L564" s="227"/>
      <c r="M564" s="277"/>
      <c r="N564" s="352"/>
    </row>
    <row r="565" spans="1:14" ht="57" customHeight="1" x14ac:dyDescent="0.25">
      <c r="A565" s="242"/>
      <c r="B565" s="287"/>
      <c r="C565" s="294"/>
      <c r="D565" s="335"/>
      <c r="E565" s="273" t="s">
        <v>18</v>
      </c>
      <c r="F565" s="273" t="s">
        <v>96</v>
      </c>
      <c r="G565" s="28" t="s">
        <v>28</v>
      </c>
      <c r="H565" s="154">
        <v>2769</v>
      </c>
      <c r="I565" s="154">
        <v>2816</v>
      </c>
      <c r="J565" s="154">
        <f t="shared" si="42"/>
        <v>101.69736366919466</v>
      </c>
      <c r="K565" s="238">
        <f>(J565+J566)/2</f>
        <v>101.41047958740631</v>
      </c>
      <c r="L565" s="226" t="s">
        <v>73</v>
      </c>
      <c r="M565" s="277"/>
      <c r="N565" s="352"/>
    </row>
    <row r="566" spans="1:14" ht="55.5" customHeight="1" x14ac:dyDescent="0.25">
      <c r="A566" s="242"/>
      <c r="B566" s="287"/>
      <c r="C566" s="294"/>
      <c r="D566" s="335"/>
      <c r="E566" s="274"/>
      <c r="F566" s="274"/>
      <c r="G566" s="28" t="s">
        <v>27</v>
      </c>
      <c r="H566" s="154">
        <v>1958</v>
      </c>
      <c r="I566" s="154">
        <v>1980</v>
      </c>
      <c r="J566" s="154">
        <f t="shared" si="42"/>
        <v>101.12359550561798</v>
      </c>
      <c r="K566" s="239"/>
      <c r="L566" s="227"/>
      <c r="M566" s="277"/>
      <c r="N566" s="352"/>
    </row>
    <row r="567" spans="1:14" ht="44.45" customHeight="1" x14ac:dyDescent="0.25">
      <c r="A567" s="242"/>
      <c r="B567" s="287"/>
      <c r="C567" s="294"/>
      <c r="D567" s="335"/>
      <c r="E567" s="60" t="s">
        <v>18</v>
      </c>
      <c r="F567" s="60" t="s">
        <v>112</v>
      </c>
      <c r="G567" s="28" t="s">
        <v>27</v>
      </c>
      <c r="H567" s="154">
        <v>2333</v>
      </c>
      <c r="I567" s="154">
        <v>2649</v>
      </c>
      <c r="J567" s="154">
        <f t="shared" si="42"/>
        <v>113.54479211315902</v>
      </c>
      <c r="K567" s="83">
        <f>J567</f>
        <v>113.54479211315902</v>
      </c>
      <c r="L567" s="113" t="s">
        <v>73</v>
      </c>
      <c r="M567" s="277"/>
      <c r="N567" s="352"/>
    </row>
    <row r="568" spans="1:14" ht="21.6" customHeight="1" x14ac:dyDescent="0.25">
      <c r="A568" s="242"/>
      <c r="B568" s="287"/>
      <c r="C568" s="294"/>
      <c r="D568" s="335"/>
      <c r="E568" s="273" t="s">
        <v>18</v>
      </c>
      <c r="F568" s="369" t="s">
        <v>44</v>
      </c>
      <c r="G568" s="28" t="s">
        <v>28</v>
      </c>
      <c r="H568" s="154">
        <v>586</v>
      </c>
      <c r="I568" s="154">
        <v>518</v>
      </c>
      <c r="J568" s="154">
        <f t="shared" si="42"/>
        <v>88.395904436860079</v>
      </c>
      <c r="K568" s="375">
        <f>(J568+J569)/2</f>
        <v>86.518771331058019</v>
      </c>
      <c r="L568" s="477" t="s">
        <v>171</v>
      </c>
      <c r="M568" s="277"/>
      <c r="N568" s="352"/>
    </row>
    <row r="569" spans="1:14" ht="19.149999999999999" customHeight="1" x14ac:dyDescent="0.25">
      <c r="A569" s="242"/>
      <c r="B569" s="287"/>
      <c r="C569" s="295"/>
      <c r="D569" s="336"/>
      <c r="E569" s="274"/>
      <c r="F569" s="370"/>
      <c r="G569" s="28" t="s">
        <v>27</v>
      </c>
      <c r="H569" s="154">
        <v>1172</v>
      </c>
      <c r="I569" s="154">
        <v>992</v>
      </c>
      <c r="J569" s="154">
        <f>I569/H569*100</f>
        <v>84.641638225255974</v>
      </c>
      <c r="K569" s="376"/>
      <c r="L569" s="478"/>
      <c r="M569" s="277"/>
      <c r="N569" s="352"/>
    </row>
    <row r="570" spans="1:14" ht="28.5" customHeight="1" x14ac:dyDescent="0.25">
      <c r="A570" s="242"/>
      <c r="B570" s="287"/>
      <c r="C570" s="232" t="s">
        <v>91</v>
      </c>
      <c r="D570" s="235" t="s">
        <v>13</v>
      </c>
      <c r="E570" s="60" t="s">
        <v>14</v>
      </c>
      <c r="F570" s="60" t="s">
        <v>15</v>
      </c>
      <c r="G570" s="28" t="s">
        <v>16</v>
      </c>
      <c r="H570" s="154">
        <v>75</v>
      </c>
      <c r="I570" s="154">
        <v>75</v>
      </c>
      <c r="J570" s="154">
        <f t="shared" si="42"/>
        <v>100</v>
      </c>
      <c r="K570" s="238">
        <f>(J570+J571)/2</f>
        <v>100</v>
      </c>
      <c r="L570" s="282" t="s">
        <v>73</v>
      </c>
      <c r="M570" s="277"/>
      <c r="N570" s="352"/>
    </row>
    <row r="571" spans="1:14" ht="30" customHeight="1" x14ac:dyDescent="0.25">
      <c r="A571" s="242"/>
      <c r="B571" s="287"/>
      <c r="C571" s="233"/>
      <c r="D571" s="236"/>
      <c r="E571" s="60" t="s">
        <v>14</v>
      </c>
      <c r="F571" s="60" t="s">
        <v>17</v>
      </c>
      <c r="G571" s="28" t="s">
        <v>16</v>
      </c>
      <c r="H571" s="154">
        <v>75</v>
      </c>
      <c r="I571" s="154">
        <v>75</v>
      </c>
      <c r="J571" s="154">
        <f t="shared" si="42"/>
        <v>100</v>
      </c>
      <c r="K571" s="239"/>
      <c r="L571" s="283"/>
      <c r="M571" s="277"/>
      <c r="N571" s="352"/>
    </row>
    <row r="572" spans="1:14" ht="45" x14ac:dyDescent="0.25">
      <c r="A572" s="242"/>
      <c r="B572" s="287"/>
      <c r="C572" s="234"/>
      <c r="D572" s="237"/>
      <c r="E572" s="60" t="s">
        <v>18</v>
      </c>
      <c r="F572" s="60" t="s">
        <v>91</v>
      </c>
      <c r="G572" s="28" t="s">
        <v>27</v>
      </c>
      <c r="H572" s="154">
        <v>980</v>
      </c>
      <c r="I572" s="154">
        <v>1111</v>
      </c>
      <c r="J572" s="154">
        <f t="shared" si="42"/>
        <v>113.3673469387755</v>
      </c>
      <c r="K572" s="83">
        <f>J572</f>
        <v>113.3673469387755</v>
      </c>
      <c r="L572" s="124" t="s">
        <v>73</v>
      </c>
      <c r="M572" s="277"/>
      <c r="N572" s="352"/>
    </row>
    <row r="573" spans="1:14" ht="45" customHeight="1" x14ac:dyDescent="0.25">
      <c r="A573" s="242"/>
      <c r="B573" s="287"/>
      <c r="C573" s="232" t="s">
        <v>38</v>
      </c>
      <c r="D573" s="235" t="s">
        <v>13</v>
      </c>
      <c r="E573" s="60" t="s">
        <v>14</v>
      </c>
      <c r="F573" s="60" t="s">
        <v>15</v>
      </c>
      <c r="G573" s="28" t="s">
        <v>16</v>
      </c>
      <c r="H573" s="154">
        <v>75</v>
      </c>
      <c r="I573" s="154">
        <v>75</v>
      </c>
      <c r="J573" s="154">
        <f t="shared" ref="J573:J578" si="43">I573/H573*100</f>
        <v>100</v>
      </c>
      <c r="K573" s="238">
        <f>(J573+J574)/2</f>
        <v>100</v>
      </c>
      <c r="L573" s="282" t="s">
        <v>73</v>
      </c>
      <c r="M573" s="277"/>
      <c r="N573" s="352"/>
    </row>
    <row r="574" spans="1:14" ht="38.25" customHeight="1" x14ac:dyDescent="0.25">
      <c r="A574" s="242"/>
      <c r="B574" s="287"/>
      <c r="C574" s="233"/>
      <c r="D574" s="236"/>
      <c r="E574" s="60" t="s">
        <v>14</v>
      </c>
      <c r="F574" s="60" t="s">
        <v>17</v>
      </c>
      <c r="G574" s="28" t="s">
        <v>16</v>
      </c>
      <c r="H574" s="154">
        <v>75</v>
      </c>
      <c r="I574" s="154">
        <v>75</v>
      </c>
      <c r="J574" s="154">
        <f t="shared" si="43"/>
        <v>100</v>
      </c>
      <c r="K574" s="239"/>
      <c r="L574" s="283"/>
      <c r="M574" s="277"/>
      <c r="N574" s="352"/>
    </row>
    <row r="575" spans="1:14" ht="60.6" customHeight="1" x14ac:dyDescent="0.25">
      <c r="A575" s="242"/>
      <c r="B575" s="287"/>
      <c r="C575" s="234"/>
      <c r="D575" s="237"/>
      <c r="E575" s="60" t="s">
        <v>18</v>
      </c>
      <c r="F575" s="60" t="s">
        <v>38</v>
      </c>
      <c r="G575" s="72" t="s">
        <v>21</v>
      </c>
      <c r="H575" s="154">
        <v>270</v>
      </c>
      <c r="I575" s="154">
        <v>224</v>
      </c>
      <c r="J575" s="154">
        <f t="shared" si="43"/>
        <v>82.962962962962962</v>
      </c>
      <c r="K575" s="83">
        <f>J575</f>
        <v>82.962962962962962</v>
      </c>
      <c r="L575" s="149" t="s">
        <v>170</v>
      </c>
      <c r="M575" s="277"/>
      <c r="N575" s="352"/>
    </row>
    <row r="576" spans="1:14" ht="50.25" customHeight="1" x14ac:dyDescent="0.25">
      <c r="A576" s="242"/>
      <c r="B576" s="287"/>
      <c r="C576" s="232" t="s">
        <v>141</v>
      </c>
      <c r="D576" s="235" t="s">
        <v>13</v>
      </c>
      <c r="E576" s="60" t="s">
        <v>14</v>
      </c>
      <c r="F576" s="60" t="s">
        <v>15</v>
      </c>
      <c r="G576" s="72" t="s">
        <v>16</v>
      </c>
      <c r="H576" s="154">
        <v>75</v>
      </c>
      <c r="I576" s="154">
        <v>75</v>
      </c>
      <c r="J576" s="154">
        <f t="shared" si="43"/>
        <v>100</v>
      </c>
      <c r="K576" s="238">
        <f>(J576+J577)/2</f>
        <v>100</v>
      </c>
      <c r="L576" s="282" t="s">
        <v>73</v>
      </c>
      <c r="M576" s="277"/>
      <c r="N576" s="352"/>
    </row>
    <row r="577" spans="1:14" ht="38.25" customHeight="1" x14ac:dyDescent="0.25">
      <c r="A577" s="242"/>
      <c r="B577" s="287"/>
      <c r="C577" s="233"/>
      <c r="D577" s="236"/>
      <c r="E577" s="60" t="s">
        <v>14</v>
      </c>
      <c r="F577" s="60" t="s">
        <v>17</v>
      </c>
      <c r="G577" s="72" t="s">
        <v>16</v>
      </c>
      <c r="H577" s="154">
        <v>75</v>
      </c>
      <c r="I577" s="154">
        <v>75</v>
      </c>
      <c r="J577" s="154">
        <f t="shared" si="43"/>
        <v>100</v>
      </c>
      <c r="K577" s="239"/>
      <c r="L577" s="283"/>
      <c r="M577" s="277"/>
      <c r="N577" s="352"/>
    </row>
    <row r="578" spans="1:14" ht="38.25" customHeight="1" x14ac:dyDescent="0.25">
      <c r="A578" s="242"/>
      <c r="B578" s="287"/>
      <c r="C578" s="234"/>
      <c r="D578" s="237"/>
      <c r="E578" s="60" t="s">
        <v>18</v>
      </c>
      <c r="F578" s="60" t="s">
        <v>58</v>
      </c>
      <c r="G578" s="28" t="s">
        <v>40</v>
      </c>
      <c r="H578" s="154">
        <v>4090</v>
      </c>
      <c r="I578" s="154">
        <v>4129</v>
      </c>
      <c r="J578" s="154">
        <f t="shared" si="43"/>
        <v>100.95354523227384</v>
      </c>
      <c r="K578" s="83">
        <f>J578</f>
        <v>100.95354523227384</v>
      </c>
      <c r="L578" s="113" t="s">
        <v>73</v>
      </c>
      <c r="M578" s="277"/>
      <c r="N578" s="352"/>
    </row>
    <row r="579" spans="1:14" ht="45" customHeight="1" x14ac:dyDescent="0.25">
      <c r="A579" s="242"/>
      <c r="B579" s="287"/>
      <c r="C579" s="232" t="s">
        <v>54</v>
      </c>
      <c r="D579" s="235" t="s">
        <v>13</v>
      </c>
      <c r="E579" s="60" t="s">
        <v>14</v>
      </c>
      <c r="F579" s="60" t="s">
        <v>15</v>
      </c>
      <c r="G579" s="28" t="s">
        <v>16</v>
      </c>
      <c r="H579" s="154">
        <v>75</v>
      </c>
      <c r="I579" s="154">
        <v>75</v>
      </c>
      <c r="J579" s="154">
        <f t="shared" si="42"/>
        <v>100</v>
      </c>
      <c r="K579" s="238">
        <f>(J579+J580)/2</f>
        <v>100</v>
      </c>
      <c r="L579" s="228" t="s">
        <v>73</v>
      </c>
      <c r="M579" s="277"/>
      <c r="N579" s="352"/>
    </row>
    <row r="580" spans="1:14" ht="34.5" customHeight="1" x14ac:dyDescent="0.25">
      <c r="A580" s="242"/>
      <c r="B580" s="287"/>
      <c r="C580" s="236"/>
      <c r="D580" s="236"/>
      <c r="E580" s="60" t="s">
        <v>14</v>
      </c>
      <c r="F580" s="60" t="s">
        <v>17</v>
      </c>
      <c r="G580" s="28" t="s">
        <v>16</v>
      </c>
      <c r="H580" s="154">
        <v>75</v>
      </c>
      <c r="I580" s="154">
        <v>75</v>
      </c>
      <c r="J580" s="154">
        <f t="shared" si="42"/>
        <v>100</v>
      </c>
      <c r="K580" s="239"/>
      <c r="L580" s="240"/>
      <c r="M580" s="277"/>
      <c r="N580" s="352"/>
    </row>
    <row r="581" spans="1:14" ht="91.15" customHeight="1" x14ac:dyDescent="0.25">
      <c r="A581" s="242"/>
      <c r="B581" s="287"/>
      <c r="C581" s="237"/>
      <c r="D581" s="237"/>
      <c r="E581" s="60" t="s">
        <v>18</v>
      </c>
      <c r="F581" s="60" t="s">
        <v>54</v>
      </c>
      <c r="G581" s="28" t="s">
        <v>41</v>
      </c>
      <c r="H581" s="154">
        <v>800</v>
      </c>
      <c r="I581" s="154">
        <v>836</v>
      </c>
      <c r="J581" s="154">
        <f>I581/H581*100</f>
        <v>104.5</v>
      </c>
      <c r="K581" s="83">
        <f>J581</f>
        <v>104.5</v>
      </c>
      <c r="L581" s="129" t="s">
        <v>73</v>
      </c>
      <c r="M581" s="277"/>
      <c r="N581" s="352"/>
    </row>
    <row r="582" spans="1:14" ht="30" customHeight="1" x14ac:dyDescent="0.25">
      <c r="A582" s="242"/>
      <c r="B582" s="287"/>
      <c r="C582" s="284" t="s">
        <v>42</v>
      </c>
      <c r="D582" s="284"/>
      <c r="E582" s="81" t="s">
        <v>14</v>
      </c>
      <c r="F582" s="32"/>
      <c r="G582" s="33"/>
      <c r="H582" s="178"/>
      <c r="I582" s="178"/>
      <c r="J582" s="178"/>
      <c r="K582" s="83">
        <f>(K557+K573+K576+K579+K570)/5</f>
        <v>100</v>
      </c>
      <c r="L582" s="91"/>
      <c r="M582" s="277"/>
      <c r="N582" s="352"/>
    </row>
    <row r="583" spans="1:14" ht="30" customHeight="1" x14ac:dyDescent="0.25">
      <c r="A583" s="243"/>
      <c r="B583" s="288"/>
      <c r="C583" s="285"/>
      <c r="D583" s="285"/>
      <c r="E583" s="81" t="s">
        <v>18</v>
      </c>
      <c r="F583" s="32"/>
      <c r="G583" s="33"/>
      <c r="H583" s="178"/>
      <c r="I583" s="178"/>
      <c r="J583" s="166">
        <f>(J559+J560+J561+J562+J563+J564+J565+J566+J567+J572+J575+J578+J581+J568+J569)/15</f>
        <v>103.02560302338478</v>
      </c>
      <c r="K583" s="83"/>
      <c r="L583" s="91"/>
      <c r="M583" s="277"/>
      <c r="N583" s="352"/>
    </row>
    <row r="584" spans="1:14" ht="50.25" customHeight="1" x14ac:dyDescent="0.25">
      <c r="A584" s="241">
        <v>26</v>
      </c>
      <c r="B584" s="286" t="s">
        <v>142</v>
      </c>
      <c r="C584" s="232" t="s">
        <v>75</v>
      </c>
      <c r="D584" s="235" t="s">
        <v>13</v>
      </c>
      <c r="E584" s="60" t="s">
        <v>14</v>
      </c>
      <c r="F584" s="60" t="s">
        <v>15</v>
      </c>
      <c r="G584" s="28" t="s">
        <v>16</v>
      </c>
      <c r="H584" s="154">
        <v>75</v>
      </c>
      <c r="I584" s="154">
        <v>75</v>
      </c>
      <c r="J584" s="154">
        <f>I584/H584*100</f>
        <v>100</v>
      </c>
      <c r="K584" s="238">
        <f>(J584+J585)/2</f>
        <v>100</v>
      </c>
      <c r="L584" s="228" t="s">
        <v>73</v>
      </c>
      <c r="M584" s="277"/>
      <c r="N584" s="482">
        <f>(SUM(J584:J611)/28)</f>
        <v>104.93013903588387</v>
      </c>
    </row>
    <row r="585" spans="1:14" ht="30" customHeight="1" x14ac:dyDescent="0.25">
      <c r="A585" s="242"/>
      <c r="B585" s="287"/>
      <c r="C585" s="233"/>
      <c r="D585" s="236"/>
      <c r="E585" s="60" t="s">
        <v>14</v>
      </c>
      <c r="F585" s="60" t="s">
        <v>17</v>
      </c>
      <c r="G585" s="28" t="s">
        <v>16</v>
      </c>
      <c r="H585" s="154">
        <v>75</v>
      </c>
      <c r="I585" s="154">
        <v>75</v>
      </c>
      <c r="J585" s="154">
        <f>I585/H585*100</f>
        <v>100</v>
      </c>
      <c r="K585" s="239"/>
      <c r="L585" s="240"/>
      <c r="M585" s="277"/>
      <c r="N585" s="482"/>
    </row>
    <row r="586" spans="1:14" ht="58.5" customHeight="1" x14ac:dyDescent="0.25">
      <c r="A586" s="242"/>
      <c r="B586" s="287"/>
      <c r="C586" s="233"/>
      <c r="D586" s="236"/>
      <c r="E586" s="273" t="s">
        <v>18</v>
      </c>
      <c r="F586" s="273" t="s">
        <v>63</v>
      </c>
      <c r="G586" s="72" t="s">
        <v>28</v>
      </c>
      <c r="H586" s="154">
        <v>2400</v>
      </c>
      <c r="I586" s="154">
        <v>2426</v>
      </c>
      <c r="J586" s="154">
        <f t="shared" ref="J586:J601" si="44">I586/H586*100</f>
        <v>101.08333333333333</v>
      </c>
      <c r="K586" s="297">
        <f>(J586+J587)/2</f>
        <v>101.70998349834983</v>
      </c>
      <c r="L586" s="226" t="s">
        <v>73</v>
      </c>
      <c r="M586" s="277"/>
      <c r="N586" s="482"/>
    </row>
    <row r="587" spans="1:14" ht="46.15" customHeight="1" x14ac:dyDescent="0.25">
      <c r="A587" s="242"/>
      <c r="B587" s="287"/>
      <c r="C587" s="233"/>
      <c r="D587" s="236"/>
      <c r="E587" s="274"/>
      <c r="F587" s="274"/>
      <c r="G587" s="72" t="s">
        <v>37</v>
      </c>
      <c r="H587" s="154">
        <v>20200</v>
      </c>
      <c r="I587" s="154">
        <v>20672</v>
      </c>
      <c r="J587" s="154">
        <f t="shared" si="44"/>
        <v>102.33663366336634</v>
      </c>
      <c r="K587" s="297"/>
      <c r="L587" s="227"/>
      <c r="M587" s="277"/>
      <c r="N587" s="482"/>
    </row>
    <row r="588" spans="1:14" ht="78.75" customHeight="1" x14ac:dyDescent="0.25">
      <c r="A588" s="242"/>
      <c r="B588" s="287"/>
      <c r="C588" s="233"/>
      <c r="D588" s="236"/>
      <c r="E588" s="232" t="s">
        <v>18</v>
      </c>
      <c r="F588" s="273" t="s">
        <v>103</v>
      </c>
      <c r="G588" s="28" t="s">
        <v>28</v>
      </c>
      <c r="H588" s="154">
        <v>2372</v>
      </c>
      <c r="I588" s="154">
        <v>2441</v>
      </c>
      <c r="J588" s="154">
        <f t="shared" si="44"/>
        <v>102.9089376053963</v>
      </c>
      <c r="K588" s="238">
        <f>(J588+J589)/2</f>
        <v>105.97719607542544</v>
      </c>
      <c r="L588" s="226" t="s">
        <v>73</v>
      </c>
      <c r="M588" s="277"/>
      <c r="N588" s="482"/>
    </row>
    <row r="589" spans="1:14" ht="63" customHeight="1" x14ac:dyDescent="0.25">
      <c r="A589" s="242"/>
      <c r="B589" s="287"/>
      <c r="C589" s="233"/>
      <c r="D589" s="236"/>
      <c r="E589" s="234"/>
      <c r="F589" s="274"/>
      <c r="G589" s="28" t="s">
        <v>27</v>
      </c>
      <c r="H589" s="154">
        <v>2200</v>
      </c>
      <c r="I589" s="154">
        <v>2399</v>
      </c>
      <c r="J589" s="154">
        <f t="shared" si="44"/>
        <v>109.04545454545456</v>
      </c>
      <c r="K589" s="239"/>
      <c r="L589" s="227"/>
      <c r="M589" s="277"/>
      <c r="N589" s="482"/>
    </row>
    <row r="590" spans="1:14" ht="55.5" customHeight="1" x14ac:dyDescent="0.25">
      <c r="A590" s="242"/>
      <c r="B590" s="287"/>
      <c r="C590" s="233"/>
      <c r="D590" s="236"/>
      <c r="E590" s="273" t="s">
        <v>18</v>
      </c>
      <c r="F590" s="232" t="s">
        <v>111</v>
      </c>
      <c r="G590" s="28" t="s">
        <v>28</v>
      </c>
      <c r="H590" s="154">
        <v>5200</v>
      </c>
      <c r="I590" s="154">
        <v>5800</v>
      </c>
      <c r="J590" s="154">
        <f t="shared" si="44"/>
        <v>111.53846153846155</v>
      </c>
      <c r="K590" s="238">
        <f>(J590+J591)/2</f>
        <v>108.60636817034016</v>
      </c>
      <c r="L590" s="226" t="s">
        <v>73</v>
      </c>
      <c r="M590" s="277"/>
      <c r="N590" s="482"/>
    </row>
    <row r="591" spans="1:14" ht="48" customHeight="1" x14ac:dyDescent="0.25">
      <c r="A591" s="242"/>
      <c r="B591" s="287"/>
      <c r="C591" s="233"/>
      <c r="D591" s="236"/>
      <c r="E591" s="274"/>
      <c r="F591" s="234"/>
      <c r="G591" s="28" t="s">
        <v>27</v>
      </c>
      <c r="H591" s="154">
        <v>10997</v>
      </c>
      <c r="I591" s="154">
        <v>11621</v>
      </c>
      <c r="J591" s="154">
        <f t="shared" si="44"/>
        <v>105.67427480221878</v>
      </c>
      <c r="K591" s="239"/>
      <c r="L591" s="227"/>
      <c r="M591" s="277"/>
      <c r="N591" s="482"/>
    </row>
    <row r="592" spans="1:14" ht="48.6" customHeight="1" x14ac:dyDescent="0.25">
      <c r="A592" s="242"/>
      <c r="B592" s="287"/>
      <c r="C592" s="233"/>
      <c r="D592" s="236"/>
      <c r="E592" s="307" t="s">
        <v>18</v>
      </c>
      <c r="F592" s="307" t="s">
        <v>96</v>
      </c>
      <c r="G592" s="28" t="s">
        <v>28</v>
      </c>
      <c r="H592" s="154">
        <v>880</v>
      </c>
      <c r="I592" s="154">
        <v>898</v>
      </c>
      <c r="J592" s="154">
        <f t="shared" si="44"/>
        <v>102.04545454545455</v>
      </c>
      <c r="K592" s="238">
        <f>(J592+J593)/2</f>
        <v>101.02272727272728</v>
      </c>
      <c r="L592" s="226" t="s">
        <v>73</v>
      </c>
      <c r="M592" s="277"/>
      <c r="N592" s="482"/>
    </row>
    <row r="593" spans="1:14" ht="52.9" customHeight="1" x14ac:dyDescent="0.25">
      <c r="A593" s="242"/>
      <c r="B593" s="287"/>
      <c r="C593" s="233"/>
      <c r="D593" s="236"/>
      <c r="E593" s="308"/>
      <c r="F593" s="308"/>
      <c r="G593" s="28" t="s">
        <v>27</v>
      </c>
      <c r="H593" s="154">
        <v>1200</v>
      </c>
      <c r="I593" s="154">
        <v>1200</v>
      </c>
      <c r="J593" s="154">
        <f t="shared" si="44"/>
        <v>100</v>
      </c>
      <c r="K593" s="239"/>
      <c r="L593" s="227"/>
      <c r="M593" s="277"/>
      <c r="N593" s="482"/>
    </row>
    <row r="594" spans="1:14" ht="45" x14ac:dyDescent="0.25">
      <c r="A594" s="242"/>
      <c r="B594" s="287"/>
      <c r="C594" s="233"/>
      <c r="D594" s="236"/>
      <c r="E594" s="60" t="s">
        <v>18</v>
      </c>
      <c r="F594" s="34" t="s">
        <v>112</v>
      </c>
      <c r="G594" s="28" t="s">
        <v>27</v>
      </c>
      <c r="H594" s="154">
        <v>6800</v>
      </c>
      <c r="I594" s="154">
        <v>7531</v>
      </c>
      <c r="J594" s="154">
        <f>I594/H594*100</f>
        <v>110.75</v>
      </c>
      <c r="K594" s="83">
        <f>J594</f>
        <v>110.75</v>
      </c>
      <c r="L594" s="113" t="s">
        <v>73</v>
      </c>
      <c r="M594" s="277"/>
      <c r="N594" s="482"/>
    </row>
    <row r="595" spans="1:14" ht="38.25" customHeight="1" x14ac:dyDescent="0.25">
      <c r="A595" s="342"/>
      <c r="B595" s="343"/>
      <c r="C595" s="233"/>
      <c r="D595" s="236"/>
      <c r="E595" s="60" t="s">
        <v>18</v>
      </c>
      <c r="F595" s="107" t="s">
        <v>113</v>
      </c>
      <c r="G595" s="28" t="s">
        <v>27</v>
      </c>
      <c r="H595" s="154">
        <v>479</v>
      </c>
      <c r="I595" s="154">
        <v>479</v>
      </c>
      <c r="J595" s="154">
        <f t="shared" si="44"/>
        <v>100</v>
      </c>
      <c r="K595" s="83">
        <f>J595</f>
        <v>100</v>
      </c>
      <c r="L595" s="113" t="s">
        <v>73</v>
      </c>
      <c r="M595" s="277"/>
      <c r="N595" s="482"/>
    </row>
    <row r="596" spans="1:14" ht="30" customHeight="1" x14ac:dyDescent="0.25">
      <c r="A596" s="242"/>
      <c r="B596" s="287"/>
      <c r="C596" s="233"/>
      <c r="D596" s="236"/>
      <c r="E596" s="60" t="s">
        <v>18</v>
      </c>
      <c r="F596" s="107" t="s">
        <v>55</v>
      </c>
      <c r="G596" s="28" t="s">
        <v>27</v>
      </c>
      <c r="H596" s="154">
        <v>700</v>
      </c>
      <c r="I596" s="154">
        <v>700</v>
      </c>
      <c r="J596" s="154">
        <f t="shared" si="44"/>
        <v>100</v>
      </c>
      <c r="K596" s="83">
        <f>J596</f>
        <v>100</v>
      </c>
      <c r="L596" s="113" t="s">
        <v>73</v>
      </c>
      <c r="M596" s="277"/>
      <c r="N596" s="482"/>
    </row>
    <row r="597" spans="1:14" ht="48" customHeight="1" x14ac:dyDescent="0.25">
      <c r="A597" s="242"/>
      <c r="B597" s="287"/>
      <c r="C597" s="233"/>
      <c r="D597" s="236"/>
      <c r="E597" s="232" t="s">
        <v>18</v>
      </c>
      <c r="F597" s="232" t="s">
        <v>44</v>
      </c>
      <c r="G597" s="28" t="s">
        <v>28</v>
      </c>
      <c r="H597" s="154">
        <v>466</v>
      </c>
      <c r="I597" s="154">
        <v>505</v>
      </c>
      <c r="J597" s="154">
        <f t="shared" si="44"/>
        <v>108.36909871244636</v>
      </c>
      <c r="K597" s="238">
        <f>(J597+J598)/2</f>
        <v>102.4604114251887</v>
      </c>
      <c r="L597" s="282" t="s">
        <v>73</v>
      </c>
      <c r="M597" s="277"/>
      <c r="N597" s="482"/>
    </row>
    <row r="598" spans="1:14" ht="48.6" customHeight="1" x14ac:dyDescent="0.25">
      <c r="A598" s="242"/>
      <c r="B598" s="287"/>
      <c r="C598" s="234"/>
      <c r="D598" s="237"/>
      <c r="E598" s="234"/>
      <c r="F598" s="234"/>
      <c r="G598" s="28" t="s">
        <v>27</v>
      </c>
      <c r="H598" s="154">
        <v>957</v>
      </c>
      <c r="I598" s="154">
        <v>924</v>
      </c>
      <c r="J598" s="154">
        <f>I598/H598*100</f>
        <v>96.551724137931032</v>
      </c>
      <c r="K598" s="239"/>
      <c r="L598" s="283"/>
      <c r="M598" s="277"/>
      <c r="N598" s="482"/>
    </row>
    <row r="599" spans="1:14" ht="45" customHeight="1" x14ac:dyDescent="0.25">
      <c r="A599" s="242"/>
      <c r="B599" s="287"/>
      <c r="C599" s="232" t="s">
        <v>91</v>
      </c>
      <c r="D599" s="235" t="s">
        <v>13</v>
      </c>
      <c r="E599" s="60" t="s">
        <v>14</v>
      </c>
      <c r="F599" s="60" t="s">
        <v>15</v>
      </c>
      <c r="G599" s="28" t="s">
        <v>16</v>
      </c>
      <c r="H599" s="154">
        <v>75</v>
      </c>
      <c r="I599" s="154">
        <v>75</v>
      </c>
      <c r="J599" s="154">
        <f>I599/H599*100</f>
        <v>100</v>
      </c>
      <c r="K599" s="238">
        <f>(J599+J600)/2</f>
        <v>100</v>
      </c>
      <c r="L599" s="282" t="s">
        <v>73</v>
      </c>
      <c r="M599" s="277"/>
      <c r="N599" s="482"/>
    </row>
    <row r="600" spans="1:14" ht="30" customHeight="1" x14ac:dyDescent="0.25">
      <c r="A600" s="242"/>
      <c r="B600" s="287"/>
      <c r="C600" s="233"/>
      <c r="D600" s="236"/>
      <c r="E600" s="60" t="s">
        <v>14</v>
      </c>
      <c r="F600" s="60" t="s">
        <v>17</v>
      </c>
      <c r="G600" s="28" t="s">
        <v>16</v>
      </c>
      <c r="H600" s="154">
        <v>75</v>
      </c>
      <c r="I600" s="154">
        <v>75</v>
      </c>
      <c r="J600" s="154">
        <f>I600/H600*100</f>
        <v>100</v>
      </c>
      <c r="K600" s="239"/>
      <c r="L600" s="283"/>
      <c r="M600" s="277"/>
      <c r="N600" s="482"/>
    </row>
    <row r="601" spans="1:14" ht="46.15" customHeight="1" x14ac:dyDescent="0.25">
      <c r="A601" s="242"/>
      <c r="B601" s="287"/>
      <c r="C601" s="234"/>
      <c r="D601" s="237"/>
      <c r="E601" s="60" t="s">
        <v>18</v>
      </c>
      <c r="F601" s="60" t="s">
        <v>91</v>
      </c>
      <c r="G601" s="28" t="s">
        <v>27</v>
      </c>
      <c r="H601" s="154">
        <v>1490</v>
      </c>
      <c r="I601" s="154">
        <v>2330</v>
      </c>
      <c r="J601" s="154">
        <f t="shared" si="44"/>
        <v>156.37583892617451</v>
      </c>
      <c r="K601" s="83">
        <f>J601</f>
        <v>156.37583892617451</v>
      </c>
      <c r="L601" s="113" t="s">
        <v>73</v>
      </c>
      <c r="M601" s="277"/>
      <c r="N601" s="482"/>
    </row>
    <row r="602" spans="1:14" ht="45" customHeight="1" x14ac:dyDescent="0.25">
      <c r="A602" s="242"/>
      <c r="B602" s="287"/>
      <c r="C602" s="232" t="s">
        <v>59</v>
      </c>
      <c r="D602" s="235" t="s">
        <v>13</v>
      </c>
      <c r="E602" s="60" t="s">
        <v>14</v>
      </c>
      <c r="F602" s="60" t="s">
        <v>15</v>
      </c>
      <c r="G602" s="28" t="s">
        <v>16</v>
      </c>
      <c r="H602" s="154">
        <v>75</v>
      </c>
      <c r="I602" s="154">
        <v>75</v>
      </c>
      <c r="J602" s="154">
        <f t="shared" ref="J602:J611" si="45">I602/H602*100</f>
        <v>100</v>
      </c>
      <c r="K602" s="238">
        <f>(J602+J603)/2</f>
        <v>100</v>
      </c>
      <c r="L602" s="282" t="s">
        <v>73</v>
      </c>
      <c r="M602" s="277"/>
      <c r="N602" s="482"/>
    </row>
    <row r="603" spans="1:14" ht="30" customHeight="1" x14ac:dyDescent="0.25">
      <c r="A603" s="242"/>
      <c r="B603" s="287"/>
      <c r="C603" s="233"/>
      <c r="D603" s="236"/>
      <c r="E603" s="60" t="s">
        <v>14</v>
      </c>
      <c r="F603" s="60" t="s">
        <v>17</v>
      </c>
      <c r="G603" s="28" t="s">
        <v>16</v>
      </c>
      <c r="H603" s="154">
        <v>75</v>
      </c>
      <c r="I603" s="154">
        <v>75</v>
      </c>
      <c r="J603" s="154">
        <f t="shared" si="45"/>
        <v>100</v>
      </c>
      <c r="K603" s="239"/>
      <c r="L603" s="283"/>
      <c r="M603" s="277"/>
      <c r="N603" s="482"/>
    </row>
    <row r="604" spans="1:14" ht="61.9" customHeight="1" x14ac:dyDescent="0.25">
      <c r="A604" s="242"/>
      <c r="B604" s="287"/>
      <c r="C604" s="234"/>
      <c r="D604" s="237"/>
      <c r="E604" s="60" t="s">
        <v>18</v>
      </c>
      <c r="F604" s="60" t="s">
        <v>59</v>
      </c>
      <c r="G604" s="72" t="s">
        <v>21</v>
      </c>
      <c r="H604" s="154">
        <v>490</v>
      </c>
      <c r="I604" s="154">
        <v>518</v>
      </c>
      <c r="J604" s="154">
        <f t="shared" si="45"/>
        <v>105.71428571428572</v>
      </c>
      <c r="K604" s="83">
        <f>J604</f>
        <v>105.71428571428572</v>
      </c>
      <c r="L604" s="129" t="s">
        <v>73</v>
      </c>
      <c r="M604" s="277"/>
      <c r="N604" s="482"/>
    </row>
    <row r="605" spans="1:14" ht="45" customHeight="1" x14ac:dyDescent="0.25">
      <c r="A605" s="242"/>
      <c r="B605" s="287"/>
      <c r="C605" s="232" t="s">
        <v>143</v>
      </c>
      <c r="D605" s="235" t="s">
        <v>13</v>
      </c>
      <c r="E605" s="60" t="s">
        <v>14</v>
      </c>
      <c r="F605" s="60" t="s">
        <v>15</v>
      </c>
      <c r="G605" s="72" t="s">
        <v>16</v>
      </c>
      <c r="H605" s="154">
        <v>75</v>
      </c>
      <c r="I605" s="154">
        <v>75</v>
      </c>
      <c r="J605" s="154">
        <f t="shared" si="45"/>
        <v>100</v>
      </c>
      <c r="K605" s="238">
        <f>(J605+J606)/2</f>
        <v>100</v>
      </c>
      <c r="L605" s="282" t="s">
        <v>73</v>
      </c>
      <c r="M605" s="277"/>
      <c r="N605" s="482"/>
    </row>
    <row r="606" spans="1:14" ht="30" customHeight="1" x14ac:dyDescent="0.25">
      <c r="A606" s="242"/>
      <c r="B606" s="287"/>
      <c r="C606" s="233"/>
      <c r="D606" s="236"/>
      <c r="E606" s="60" t="s">
        <v>14</v>
      </c>
      <c r="F606" s="60" t="s">
        <v>17</v>
      </c>
      <c r="G606" s="72" t="s">
        <v>16</v>
      </c>
      <c r="H606" s="154">
        <v>75</v>
      </c>
      <c r="I606" s="154">
        <v>75</v>
      </c>
      <c r="J606" s="154">
        <f t="shared" si="45"/>
        <v>100</v>
      </c>
      <c r="K606" s="239"/>
      <c r="L606" s="283"/>
      <c r="M606" s="277"/>
      <c r="N606" s="482"/>
    </row>
    <row r="607" spans="1:14" ht="30.6" customHeight="1" x14ac:dyDescent="0.25">
      <c r="A607" s="242"/>
      <c r="B607" s="287"/>
      <c r="C607" s="345"/>
      <c r="D607" s="298"/>
      <c r="E607" s="60" t="s">
        <v>18</v>
      </c>
      <c r="F607" s="60" t="s">
        <v>58</v>
      </c>
      <c r="G607" s="28" t="s">
        <v>40</v>
      </c>
      <c r="H607" s="154">
        <v>5000</v>
      </c>
      <c r="I607" s="154">
        <v>5683</v>
      </c>
      <c r="J607" s="154">
        <f t="shared" si="45"/>
        <v>113.66000000000001</v>
      </c>
      <c r="K607" s="83">
        <f>J607</f>
        <v>113.66000000000001</v>
      </c>
      <c r="L607" s="282" t="s">
        <v>73</v>
      </c>
      <c r="M607" s="277"/>
      <c r="N607" s="482"/>
    </row>
    <row r="608" spans="1:14" ht="30" customHeight="1" x14ac:dyDescent="0.25">
      <c r="A608" s="242"/>
      <c r="B608" s="287"/>
      <c r="C608" s="234"/>
      <c r="D608" s="237"/>
      <c r="E608" s="60" t="s">
        <v>18</v>
      </c>
      <c r="F608" s="60" t="s">
        <v>60</v>
      </c>
      <c r="G608" s="28" t="s">
        <v>40</v>
      </c>
      <c r="H608" s="154">
        <v>2360</v>
      </c>
      <c r="I608" s="154">
        <v>2429</v>
      </c>
      <c r="J608" s="154">
        <f t="shared" si="45"/>
        <v>102.92372881355931</v>
      </c>
      <c r="K608" s="83">
        <f>J608</f>
        <v>102.92372881355931</v>
      </c>
      <c r="L608" s="283"/>
      <c r="M608" s="277"/>
      <c r="N608" s="482"/>
    </row>
    <row r="609" spans="1:15" ht="45" customHeight="1" x14ac:dyDescent="0.25">
      <c r="A609" s="242"/>
      <c r="B609" s="287"/>
      <c r="C609" s="232" t="s">
        <v>54</v>
      </c>
      <c r="D609" s="235" t="s">
        <v>13</v>
      </c>
      <c r="E609" s="60" t="s">
        <v>14</v>
      </c>
      <c r="F609" s="60" t="s">
        <v>15</v>
      </c>
      <c r="G609" s="28" t="s">
        <v>16</v>
      </c>
      <c r="H609" s="154">
        <v>75</v>
      </c>
      <c r="I609" s="154">
        <v>75</v>
      </c>
      <c r="J609" s="154">
        <f t="shared" si="45"/>
        <v>100</v>
      </c>
      <c r="K609" s="238">
        <f>(J609+J610)/2</f>
        <v>100</v>
      </c>
      <c r="L609" s="228" t="s">
        <v>73</v>
      </c>
      <c r="M609" s="277"/>
      <c r="N609" s="482"/>
    </row>
    <row r="610" spans="1:15" ht="30" customHeight="1" x14ac:dyDescent="0.25">
      <c r="A610" s="242"/>
      <c r="B610" s="287"/>
      <c r="C610" s="233"/>
      <c r="D610" s="236"/>
      <c r="E610" s="60" t="s">
        <v>14</v>
      </c>
      <c r="F610" s="60" t="s">
        <v>17</v>
      </c>
      <c r="G610" s="28" t="s">
        <v>16</v>
      </c>
      <c r="H610" s="154">
        <v>75</v>
      </c>
      <c r="I610" s="154">
        <v>75</v>
      </c>
      <c r="J610" s="154">
        <f t="shared" si="45"/>
        <v>100</v>
      </c>
      <c r="K610" s="239"/>
      <c r="L610" s="240"/>
      <c r="M610" s="277"/>
      <c r="N610" s="482"/>
    </row>
    <row r="611" spans="1:15" ht="90" customHeight="1" x14ac:dyDescent="0.25">
      <c r="A611" s="242"/>
      <c r="B611" s="287"/>
      <c r="C611" s="234"/>
      <c r="D611" s="237"/>
      <c r="E611" s="60" t="s">
        <v>18</v>
      </c>
      <c r="F611" s="60" t="s">
        <v>54</v>
      </c>
      <c r="G611" s="28" t="s">
        <v>41</v>
      </c>
      <c r="H611" s="154">
        <v>4500</v>
      </c>
      <c r="I611" s="154">
        <v>4908</v>
      </c>
      <c r="J611" s="154">
        <f t="shared" si="45"/>
        <v>109.06666666666666</v>
      </c>
      <c r="K611" s="83">
        <f>J611</f>
        <v>109.06666666666666</v>
      </c>
      <c r="L611" s="129" t="s">
        <v>73</v>
      </c>
      <c r="M611" s="277"/>
      <c r="N611" s="482"/>
      <c r="O611" s="16"/>
    </row>
    <row r="612" spans="1:15" ht="30" customHeight="1" x14ac:dyDescent="0.25">
      <c r="A612" s="242"/>
      <c r="B612" s="287"/>
      <c r="C612" s="284" t="s">
        <v>42</v>
      </c>
      <c r="D612" s="471"/>
      <c r="E612" s="81" t="s">
        <v>14</v>
      </c>
      <c r="F612" s="51"/>
      <c r="G612" s="33"/>
      <c r="H612" s="178"/>
      <c r="I612" s="178"/>
      <c r="J612" s="178"/>
      <c r="K612" s="83">
        <f>(K584+K602+K605+K609+K599)/5</f>
        <v>100</v>
      </c>
      <c r="L612" s="91"/>
      <c r="M612" s="277"/>
      <c r="N612" s="482"/>
    </row>
    <row r="613" spans="1:15" ht="30" customHeight="1" x14ac:dyDescent="0.25">
      <c r="A613" s="243"/>
      <c r="B613" s="288"/>
      <c r="C613" s="285"/>
      <c r="D613" s="472"/>
      <c r="E613" s="81" t="s">
        <v>18</v>
      </c>
      <c r="F613" s="51"/>
      <c r="G613" s="33"/>
      <c r="H613" s="178"/>
      <c r="I613" s="178"/>
      <c r="J613" s="166">
        <f>(J586+J587+J588+J589+J590+J591+J592+J593+J594+J595+J596+J597+J598+J601+J604+J608+J611+J607)/18</f>
        <v>107.66910516693049</v>
      </c>
      <c r="K613" s="83"/>
      <c r="L613" s="91"/>
      <c r="M613" s="277"/>
      <c r="N613" s="482"/>
    </row>
    <row r="614" spans="1:15" ht="45" customHeight="1" x14ac:dyDescent="0.25">
      <c r="A614" s="241">
        <v>27</v>
      </c>
      <c r="B614" s="286" t="s">
        <v>146</v>
      </c>
      <c r="C614" s="232" t="s">
        <v>54</v>
      </c>
      <c r="D614" s="235" t="s">
        <v>13</v>
      </c>
      <c r="E614" s="60" t="s">
        <v>14</v>
      </c>
      <c r="F614" s="60" t="s">
        <v>15</v>
      </c>
      <c r="G614" s="72" t="s">
        <v>16</v>
      </c>
      <c r="H614" s="154">
        <v>75</v>
      </c>
      <c r="I614" s="154">
        <v>75</v>
      </c>
      <c r="J614" s="154">
        <f>I614/H614*100</f>
        <v>100</v>
      </c>
      <c r="K614" s="238">
        <f>(J614+J615)/2</f>
        <v>100</v>
      </c>
      <c r="L614" s="228" t="s">
        <v>73</v>
      </c>
      <c r="M614" s="277"/>
      <c r="N614" s="483">
        <f>(J614+J615+J616+J617+J618)/5</f>
        <v>100</v>
      </c>
    </row>
    <row r="615" spans="1:15" ht="30" customHeight="1" x14ac:dyDescent="0.25">
      <c r="A615" s="242"/>
      <c r="B615" s="287"/>
      <c r="C615" s="233"/>
      <c r="D615" s="236"/>
      <c r="E615" s="60" t="s">
        <v>14</v>
      </c>
      <c r="F615" s="60" t="s">
        <v>17</v>
      </c>
      <c r="G615" s="72" t="s">
        <v>16</v>
      </c>
      <c r="H615" s="154">
        <v>75</v>
      </c>
      <c r="I615" s="154">
        <v>75</v>
      </c>
      <c r="J615" s="154">
        <f>I615/H615*100</f>
        <v>100</v>
      </c>
      <c r="K615" s="239"/>
      <c r="L615" s="229"/>
      <c r="M615" s="277"/>
      <c r="N615" s="484"/>
    </row>
    <row r="616" spans="1:15" ht="94.9" customHeight="1" x14ac:dyDescent="0.25">
      <c r="A616" s="242"/>
      <c r="B616" s="287"/>
      <c r="C616" s="234"/>
      <c r="D616" s="237"/>
      <c r="E616" s="60" t="s">
        <v>18</v>
      </c>
      <c r="F616" s="60" t="s">
        <v>54</v>
      </c>
      <c r="G616" s="28" t="s">
        <v>41</v>
      </c>
      <c r="H616" s="154">
        <v>23555</v>
      </c>
      <c r="I616" s="154">
        <v>23555</v>
      </c>
      <c r="J616" s="154">
        <f>I616/H616*100</f>
        <v>100</v>
      </c>
      <c r="K616" s="83">
        <f>J616</f>
        <v>100</v>
      </c>
      <c r="L616" s="143" t="s">
        <v>73</v>
      </c>
      <c r="M616" s="277"/>
      <c r="N616" s="484"/>
    </row>
    <row r="617" spans="1:15" ht="52.9" customHeight="1" x14ac:dyDescent="0.25">
      <c r="A617" s="242"/>
      <c r="B617" s="287"/>
      <c r="C617" s="232" t="s">
        <v>144</v>
      </c>
      <c r="D617" s="235" t="s">
        <v>23</v>
      </c>
      <c r="E617" s="60" t="s">
        <v>14</v>
      </c>
      <c r="F617" s="60" t="s">
        <v>15</v>
      </c>
      <c r="G617" s="28" t="s">
        <v>16</v>
      </c>
      <c r="H617" s="154">
        <v>75</v>
      </c>
      <c r="I617" s="154">
        <v>75</v>
      </c>
      <c r="J617" s="154">
        <v>100</v>
      </c>
      <c r="K617" s="83">
        <f>J617</f>
        <v>100</v>
      </c>
      <c r="L617" s="144" t="s">
        <v>73</v>
      </c>
      <c r="M617" s="277"/>
      <c r="N617" s="484"/>
    </row>
    <row r="618" spans="1:15" ht="79.900000000000006" customHeight="1" x14ac:dyDescent="0.25">
      <c r="A618" s="242"/>
      <c r="B618" s="287"/>
      <c r="C618" s="234"/>
      <c r="D618" s="237"/>
      <c r="E618" s="60" t="s">
        <v>18</v>
      </c>
      <c r="F618" s="60" t="s">
        <v>61</v>
      </c>
      <c r="G618" s="28" t="s">
        <v>23</v>
      </c>
      <c r="H618" s="154">
        <v>1</v>
      </c>
      <c r="I618" s="154">
        <v>1</v>
      </c>
      <c r="J618" s="154">
        <f>I618/H618*100</f>
        <v>100</v>
      </c>
      <c r="K618" s="83">
        <f>J618</f>
        <v>100</v>
      </c>
      <c r="L618" s="143" t="s">
        <v>73</v>
      </c>
      <c r="M618" s="277"/>
      <c r="N618" s="484"/>
    </row>
    <row r="619" spans="1:15" ht="30" customHeight="1" x14ac:dyDescent="0.25">
      <c r="A619" s="242"/>
      <c r="B619" s="287"/>
      <c r="C619" s="284" t="s">
        <v>42</v>
      </c>
      <c r="D619" s="471"/>
      <c r="E619" s="81" t="s">
        <v>14</v>
      </c>
      <c r="F619" s="52"/>
      <c r="G619" s="33"/>
      <c r="H619" s="178"/>
      <c r="I619" s="178"/>
      <c r="J619" s="178"/>
      <c r="K619" s="83">
        <f>(K614+K617)/2</f>
        <v>100</v>
      </c>
      <c r="L619" s="91"/>
      <c r="M619" s="277"/>
      <c r="N619" s="484"/>
    </row>
    <row r="620" spans="1:15" ht="30" customHeight="1" x14ac:dyDescent="0.25">
      <c r="A620" s="243"/>
      <c r="B620" s="288"/>
      <c r="C620" s="285"/>
      <c r="D620" s="472"/>
      <c r="E620" s="81" t="s">
        <v>18</v>
      </c>
      <c r="F620" s="51"/>
      <c r="G620" s="33"/>
      <c r="H620" s="178"/>
      <c r="I620" s="178"/>
      <c r="J620" s="166">
        <f>(J616+J618)/2</f>
        <v>100</v>
      </c>
      <c r="K620" s="83"/>
      <c r="L620" s="91"/>
      <c r="M620" s="277"/>
      <c r="N620" s="485"/>
    </row>
    <row r="621" spans="1:15" ht="45" customHeight="1" x14ac:dyDescent="0.25">
      <c r="A621" s="241">
        <v>28</v>
      </c>
      <c r="B621" s="286" t="s">
        <v>147</v>
      </c>
      <c r="C621" s="232" t="s">
        <v>155</v>
      </c>
      <c r="D621" s="344" t="s">
        <v>13</v>
      </c>
      <c r="E621" s="60" t="s">
        <v>14</v>
      </c>
      <c r="F621" s="60" t="s">
        <v>15</v>
      </c>
      <c r="G621" s="72" t="s">
        <v>16</v>
      </c>
      <c r="H621" s="154">
        <v>75</v>
      </c>
      <c r="I621" s="154">
        <v>75</v>
      </c>
      <c r="J621" s="154">
        <f t="shared" ref="J621:J626" si="46">I621/H621*100</f>
        <v>100</v>
      </c>
      <c r="K621" s="238">
        <f>(J621+J622)/2</f>
        <v>100</v>
      </c>
      <c r="L621" s="228" t="s">
        <v>73</v>
      </c>
      <c r="M621" s="277"/>
      <c r="N621" s="258">
        <f>(J621+J622+J623+J624+J625+J626)/6</f>
        <v>100.01895424836601</v>
      </c>
    </row>
    <row r="622" spans="1:15" ht="30" customHeight="1" x14ac:dyDescent="0.25">
      <c r="A622" s="242"/>
      <c r="B622" s="287"/>
      <c r="C622" s="233"/>
      <c r="D622" s="236"/>
      <c r="E622" s="60" t="s">
        <v>14</v>
      </c>
      <c r="F622" s="60" t="s">
        <v>17</v>
      </c>
      <c r="G622" s="72" t="s">
        <v>16</v>
      </c>
      <c r="H622" s="154">
        <v>75</v>
      </c>
      <c r="I622" s="154">
        <v>75</v>
      </c>
      <c r="J622" s="154">
        <f t="shared" si="46"/>
        <v>100</v>
      </c>
      <c r="K622" s="239"/>
      <c r="L622" s="229"/>
      <c r="M622" s="277"/>
      <c r="N622" s="259"/>
    </row>
    <row r="623" spans="1:15" ht="30" customHeight="1" x14ac:dyDescent="0.25">
      <c r="A623" s="242"/>
      <c r="B623" s="287"/>
      <c r="C623" s="234"/>
      <c r="D623" s="237"/>
      <c r="E623" s="60" t="s">
        <v>18</v>
      </c>
      <c r="F623" s="60" t="s">
        <v>145</v>
      </c>
      <c r="G623" s="28" t="s">
        <v>27</v>
      </c>
      <c r="H623" s="154">
        <v>3000</v>
      </c>
      <c r="I623" s="154">
        <v>3002</v>
      </c>
      <c r="J623" s="154">
        <f t="shared" si="46"/>
        <v>100.06666666666666</v>
      </c>
      <c r="K623" s="83">
        <f>J623</f>
        <v>100.06666666666666</v>
      </c>
      <c r="L623" s="143" t="s">
        <v>73</v>
      </c>
      <c r="M623" s="277"/>
      <c r="N623" s="259"/>
    </row>
    <row r="624" spans="1:15" ht="45" customHeight="1" x14ac:dyDescent="0.25">
      <c r="A624" s="242"/>
      <c r="B624" s="287"/>
      <c r="C624" s="232" t="s">
        <v>66</v>
      </c>
      <c r="D624" s="235" t="s">
        <v>13</v>
      </c>
      <c r="E624" s="60" t="s">
        <v>14</v>
      </c>
      <c r="F624" s="60" t="s">
        <v>15</v>
      </c>
      <c r="G624" s="28" t="s">
        <v>16</v>
      </c>
      <c r="H624" s="154">
        <v>75</v>
      </c>
      <c r="I624" s="154">
        <v>75</v>
      </c>
      <c r="J624" s="154">
        <f t="shared" si="46"/>
        <v>100</v>
      </c>
      <c r="K624" s="238">
        <f>(J624+J625)/2</f>
        <v>100</v>
      </c>
      <c r="L624" s="228" t="s">
        <v>73</v>
      </c>
      <c r="M624" s="277"/>
      <c r="N624" s="259"/>
    </row>
    <row r="625" spans="1:15" ht="30" customHeight="1" x14ac:dyDescent="0.25">
      <c r="A625" s="242"/>
      <c r="B625" s="287"/>
      <c r="C625" s="233"/>
      <c r="D625" s="236"/>
      <c r="E625" s="60" t="s">
        <v>14</v>
      </c>
      <c r="F625" s="60" t="s">
        <v>17</v>
      </c>
      <c r="G625" s="28" t="s">
        <v>16</v>
      </c>
      <c r="H625" s="154">
        <v>75</v>
      </c>
      <c r="I625" s="154">
        <v>75</v>
      </c>
      <c r="J625" s="154">
        <f t="shared" si="46"/>
        <v>100</v>
      </c>
      <c r="K625" s="239"/>
      <c r="L625" s="230"/>
      <c r="M625" s="277"/>
      <c r="N625" s="259"/>
    </row>
    <row r="626" spans="1:15" ht="30" customHeight="1" x14ac:dyDescent="0.25">
      <c r="A626" s="242"/>
      <c r="B626" s="287"/>
      <c r="C626" s="234"/>
      <c r="D626" s="237"/>
      <c r="E626" s="60" t="s">
        <v>18</v>
      </c>
      <c r="F626" s="60" t="s">
        <v>62</v>
      </c>
      <c r="G626" s="28" t="s">
        <v>40</v>
      </c>
      <c r="H626" s="154">
        <v>8500</v>
      </c>
      <c r="I626" s="154">
        <v>8504</v>
      </c>
      <c r="J626" s="154">
        <f t="shared" si="46"/>
        <v>100.04705882352943</v>
      </c>
      <c r="K626" s="83">
        <f>J626</f>
        <v>100.04705882352943</v>
      </c>
      <c r="L626" s="240"/>
      <c r="M626" s="277"/>
      <c r="N626" s="259"/>
    </row>
    <row r="627" spans="1:15" ht="30" customHeight="1" x14ac:dyDescent="0.25">
      <c r="A627" s="242"/>
      <c r="B627" s="287"/>
      <c r="C627" s="284" t="s">
        <v>42</v>
      </c>
      <c r="D627" s="271"/>
      <c r="E627" s="81" t="s">
        <v>14</v>
      </c>
      <c r="F627" s="52"/>
      <c r="G627" s="33"/>
      <c r="H627" s="191"/>
      <c r="I627" s="191"/>
      <c r="J627" s="191"/>
      <c r="K627" s="83">
        <f>(K621+K624)/2</f>
        <v>100</v>
      </c>
      <c r="L627" s="92"/>
      <c r="M627" s="277"/>
      <c r="N627" s="259"/>
    </row>
    <row r="628" spans="1:15" ht="30" customHeight="1" x14ac:dyDescent="0.25">
      <c r="A628" s="243"/>
      <c r="B628" s="288"/>
      <c r="C628" s="285"/>
      <c r="D628" s="289"/>
      <c r="E628" s="81" t="s">
        <v>18</v>
      </c>
      <c r="F628" s="53"/>
      <c r="G628" s="33"/>
      <c r="H628" s="192"/>
      <c r="I628" s="192"/>
      <c r="J628" s="166">
        <f>(J623+J626)/2</f>
        <v>100.05686274509804</v>
      </c>
      <c r="K628" s="83"/>
      <c r="L628" s="91"/>
      <c r="M628" s="277"/>
      <c r="N628" s="354"/>
    </row>
    <row r="629" spans="1:15" ht="45" customHeight="1" x14ac:dyDescent="0.25">
      <c r="A629" s="241">
        <v>29</v>
      </c>
      <c r="B629" s="270" t="s">
        <v>148</v>
      </c>
      <c r="C629" s="232" t="s">
        <v>75</v>
      </c>
      <c r="D629" s="235" t="s">
        <v>13</v>
      </c>
      <c r="E629" s="60" t="s">
        <v>14</v>
      </c>
      <c r="F629" s="60" t="s">
        <v>15</v>
      </c>
      <c r="G629" s="28" t="s">
        <v>16</v>
      </c>
      <c r="H629" s="154">
        <v>75</v>
      </c>
      <c r="I629" s="154">
        <v>75</v>
      </c>
      <c r="J629" s="154">
        <f>I629/H629*100</f>
        <v>100</v>
      </c>
      <c r="K629" s="238">
        <f>(J629+J630)/2</f>
        <v>100</v>
      </c>
      <c r="L629" s="228" t="s">
        <v>73</v>
      </c>
      <c r="M629" s="277"/>
      <c r="N629" s="346">
        <f>(SUM(J629:J639)/11)</f>
        <v>104.43215325701</v>
      </c>
    </row>
    <row r="630" spans="1:15" ht="30" customHeight="1" x14ac:dyDescent="0.25">
      <c r="A630" s="242"/>
      <c r="B630" s="212"/>
      <c r="C630" s="233"/>
      <c r="D630" s="236"/>
      <c r="E630" s="60" t="s">
        <v>14</v>
      </c>
      <c r="F630" s="60" t="s">
        <v>17</v>
      </c>
      <c r="G630" s="28" t="s">
        <v>16</v>
      </c>
      <c r="H630" s="154">
        <v>75</v>
      </c>
      <c r="I630" s="154">
        <v>75</v>
      </c>
      <c r="J630" s="154">
        <f>I630/H630*100</f>
        <v>100</v>
      </c>
      <c r="K630" s="239"/>
      <c r="L630" s="240"/>
      <c r="M630" s="277"/>
      <c r="N630" s="347"/>
    </row>
    <row r="631" spans="1:15" ht="37.9" customHeight="1" x14ac:dyDescent="0.25">
      <c r="A631" s="242"/>
      <c r="B631" s="212"/>
      <c r="C631" s="233"/>
      <c r="D631" s="236"/>
      <c r="E631" s="232" t="s">
        <v>18</v>
      </c>
      <c r="F631" s="232" t="s">
        <v>63</v>
      </c>
      <c r="G631" s="28" t="s">
        <v>28</v>
      </c>
      <c r="H631" s="154">
        <v>660</v>
      </c>
      <c r="I631" s="154">
        <v>738</v>
      </c>
      <c r="J631" s="173">
        <f>(I631/H631)*100</f>
        <v>111.81818181818181</v>
      </c>
      <c r="K631" s="238">
        <f>(J631+J632)/2</f>
        <v>120.09848484848484</v>
      </c>
      <c r="L631" s="282" t="s">
        <v>73</v>
      </c>
      <c r="M631" s="277"/>
      <c r="N631" s="347"/>
    </row>
    <row r="632" spans="1:15" ht="67.5" customHeight="1" x14ac:dyDescent="0.25">
      <c r="A632" s="242"/>
      <c r="B632" s="212"/>
      <c r="C632" s="234"/>
      <c r="D632" s="237"/>
      <c r="E632" s="234"/>
      <c r="F632" s="234"/>
      <c r="G632" s="28" t="s">
        <v>27</v>
      </c>
      <c r="H632" s="154">
        <v>13200</v>
      </c>
      <c r="I632" s="154">
        <v>16946</v>
      </c>
      <c r="J632" s="154">
        <f>(I632/H632)*100</f>
        <v>128.37878787878788</v>
      </c>
      <c r="K632" s="239"/>
      <c r="L632" s="355"/>
      <c r="M632" s="277"/>
      <c r="N632" s="347"/>
    </row>
    <row r="633" spans="1:15" ht="45" customHeight="1" x14ac:dyDescent="0.25">
      <c r="A633" s="242"/>
      <c r="B633" s="212"/>
      <c r="C633" s="293" t="s">
        <v>149</v>
      </c>
      <c r="D633" s="290" t="s">
        <v>13</v>
      </c>
      <c r="E633" s="60" t="s">
        <v>14</v>
      </c>
      <c r="F633" s="60" t="s">
        <v>15</v>
      </c>
      <c r="G633" s="28" t="s">
        <v>16</v>
      </c>
      <c r="H633" s="154">
        <v>75</v>
      </c>
      <c r="I633" s="154">
        <v>75</v>
      </c>
      <c r="J633" s="154">
        <f t="shared" ref="J633:J638" si="47">I633/H633*100</f>
        <v>100</v>
      </c>
      <c r="K633" s="275">
        <f>(J633+J634)/2</f>
        <v>100</v>
      </c>
      <c r="L633" s="372" t="s">
        <v>73</v>
      </c>
      <c r="M633" s="277"/>
      <c r="N633" s="347"/>
    </row>
    <row r="634" spans="1:15" ht="30" customHeight="1" x14ac:dyDescent="0.25">
      <c r="A634" s="242"/>
      <c r="B634" s="212"/>
      <c r="C634" s="294"/>
      <c r="D634" s="291"/>
      <c r="E634" s="60" t="s">
        <v>14</v>
      </c>
      <c r="F634" s="60" t="s">
        <v>17</v>
      </c>
      <c r="G634" s="28" t="s">
        <v>16</v>
      </c>
      <c r="H634" s="154">
        <v>75</v>
      </c>
      <c r="I634" s="154">
        <v>75</v>
      </c>
      <c r="J634" s="154">
        <f t="shared" si="47"/>
        <v>100</v>
      </c>
      <c r="K634" s="276"/>
      <c r="L634" s="373"/>
      <c r="M634" s="277"/>
      <c r="N634" s="347"/>
    </row>
    <row r="635" spans="1:15" ht="90.6" customHeight="1" x14ac:dyDescent="0.25">
      <c r="A635" s="242"/>
      <c r="B635" s="212"/>
      <c r="C635" s="294"/>
      <c r="D635" s="291"/>
      <c r="E635" s="60" t="s">
        <v>18</v>
      </c>
      <c r="F635" s="60" t="s">
        <v>164</v>
      </c>
      <c r="G635" s="72" t="s">
        <v>21</v>
      </c>
      <c r="H635" s="154">
        <v>3249</v>
      </c>
      <c r="I635" s="154">
        <v>3337</v>
      </c>
      <c r="J635" s="154">
        <f t="shared" si="47"/>
        <v>102.70852570021545</v>
      </c>
      <c r="K635" s="82">
        <f>J635</f>
        <v>102.70852570021545</v>
      </c>
      <c r="L635" s="119" t="s">
        <v>73</v>
      </c>
      <c r="M635" s="277"/>
      <c r="N635" s="347"/>
      <c r="O635" s="12"/>
    </row>
    <row r="636" spans="1:15" ht="75.599999999999994" customHeight="1" x14ac:dyDescent="0.25">
      <c r="A636" s="242"/>
      <c r="B636" s="212"/>
      <c r="C636" s="295"/>
      <c r="D636" s="292"/>
      <c r="E636" s="60" t="s">
        <v>18</v>
      </c>
      <c r="F636" s="60" t="s">
        <v>160</v>
      </c>
      <c r="G636" s="72" t="s">
        <v>21</v>
      </c>
      <c r="H636" s="154">
        <v>460</v>
      </c>
      <c r="I636" s="154">
        <v>462</v>
      </c>
      <c r="J636" s="154">
        <f t="shared" si="47"/>
        <v>100.43478260869566</v>
      </c>
      <c r="K636" s="84">
        <f>J636</f>
        <v>100.43478260869566</v>
      </c>
      <c r="L636" s="131" t="s">
        <v>73</v>
      </c>
      <c r="M636" s="277"/>
      <c r="N636" s="347"/>
    </row>
    <row r="637" spans="1:15" ht="45" customHeight="1" x14ac:dyDescent="0.25">
      <c r="A637" s="242"/>
      <c r="B637" s="212"/>
      <c r="C637" s="232" t="s">
        <v>97</v>
      </c>
      <c r="D637" s="235" t="s">
        <v>13</v>
      </c>
      <c r="E637" s="60" t="s">
        <v>14</v>
      </c>
      <c r="F637" s="60" t="s">
        <v>15</v>
      </c>
      <c r="G637" s="28" t="s">
        <v>16</v>
      </c>
      <c r="H637" s="154">
        <v>75</v>
      </c>
      <c r="I637" s="154">
        <v>75</v>
      </c>
      <c r="J637" s="154">
        <f t="shared" si="47"/>
        <v>100</v>
      </c>
      <c r="K637" s="238">
        <f>(J637+J638)/2</f>
        <v>100</v>
      </c>
      <c r="L637" s="228" t="s">
        <v>73</v>
      </c>
      <c r="M637" s="277"/>
      <c r="N637" s="347"/>
    </row>
    <row r="638" spans="1:15" ht="30" customHeight="1" x14ac:dyDescent="0.25">
      <c r="A638" s="242"/>
      <c r="B638" s="212"/>
      <c r="C638" s="233"/>
      <c r="D638" s="236"/>
      <c r="E638" s="60" t="s">
        <v>14</v>
      </c>
      <c r="F638" s="60" t="s">
        <v>17</v>
      </c>
      <c r="G638" s="28" t="s">
        <v>16</v>
      </c>
      <c r="H638" s="154">
        <v>75</v>
      </c>
      <c r="I638" s="154">
        <v>75</v>
      </c>
      <c r="J638" s="154">
        <f t="shared" si="47"/>
        <v>100</v>
      </c>
      <c r="K638" s="239"/>
      <c r="L638" s="230"/>
      <c r="M638" s="277"/>
      <c r="N638" s="347"/>
    </row>
    <row r="639" spans="1:15" ht="30" customHeight="1" x14ac:dyDescent="0.25">
      <c r="A639" s="242"/>
      <c r="B639" s="212"/>
      <c r="C639" s="234"/>
      <c r="D639" s="237"/>
      <c r="E639" s="60" t="s">
        <v>18</v>
      </c>
      <c r="F639" s="60" t="s">
        <v>64</v>
      </c>
      <c r="G639" s="72" t="s">
        <v>25</v>
      </c>
      <c r="H639" s="154">
        <v>179000</v>
      </c>
      <c r="I639" s="154">
        <v>188690</v>
      </c>
      <c r="J639" s="154">
        <f>(I639/H639)*100</f>
        <v>105.41340782122906</v>
      </c>
      <c r="K639" s="83">
        <f>J639</f>
        <v>105.41340782122906</v>
      </c>
      <c r="L639" s="240"/>
      <c r="M639" s="277"/>
      <c r="N639" s="347"/>
    </row>
    <row r="640" spans="1:15" ht="30" customHeight="1" x14ac:dyDescent="0.25">
      <c r="A640" s="242"/>
      <c r="B640" s="212"/>
      <c r="C640" s="284" t="s">
        <v>42</v>
      </c>
      <c r="D640" s="271"/>
      <c r="E640" s="81" t="s">
        <v>14</v>
      </c>
      <c r="F640" s="52"/>
      <c r="G640" s="54"/>
      <c r="H640" s="191"/>
      <c r="I640" s="191"/>
      <c r="J640" s="191"/>
      <c r="K640" s="83">
        <f>(K629+K633+K637)/3</f>
        <v>100</v>
      </c>
      <c r="L640" s="91"/>
      <c r="M640" s="277"/>
      <c r="N640" s="347"/>
    </row>
    <row r="641" spans="1:14" ht="30" customHeight="1" x14ac:dyDescent="0.25">
      <c r="A641" s="243"/>
      <c r="B641" s="213"/>
      <c r="C641" s="285"/>
      <c r="D641" s="289"/>
      <c r="E641" s="81" t="s">
        <v>18</v>
      </c>
      <c r="F641" s="32"/>
      <c r="G641" s="33"/>
      <c r="H641" s="192"/>
      <c r="I641" s="192"/>
      <c r="J641" s="166">
        <f>(J631+J632+J635+J636+J639)/5</f>
        <v>109.75073716542197</v>
      </c>
      <c r="K641" s="83"/>
      <c r="L641" s="91"/>
      <c r="M641" s="277"/>
      <c r="N641" s="489"/>
    </row>
    <row r="642" spans="1:14" ht="45" customHeight="1" x14ac:dyDescent="0.25">
      <c r="A642" s="267">
        <v>30</v>
      </c>
      <c r="B642" s="270" t="s">
        <v>150</v>
      </c>
      <c r="C642" s="232" t="s">
        <v>75</v>
      </c>
      <c r="D642" s="235" t="s">
        <v>13</v>
      </c>
      <c r="E642" s="60" t="s">
        <v>14</v>
      </c>
      <c r="F642" s="60" t="s">
        <v>15</v>
      </c>
      <c r="G642" s="28" t="s">
        <v>16</v>
      </c>
      <c r="H642" s="154">
        <v>75</v>
      </c>
      <c r="I642" s="154">
        <v>75</v>
      </c>
      <c r="J642" s="154">
        <f>I642/H642*100</f>
        <v>100</v>
      </c>
      <c r="K642" s="238">
        <f>(J642+J643)/2</f>
        <v>100</v>
      </c>
      <c r="L642" s="228" t="s">
        <v>73</v>
      </c>
      <c r="M642" s="277"/>
      <c r="N642" s="490">
        <f>(SUM(J642:J648)/7)</f>
        <v>100.55462952793616</v>
      </c>
    </row>
    <row r="643" spans="1:14" ht="30" customHeight="1" x14ac:dyDescent="0.25">
      <c r="A643" s="268"/>
      <c r="B643" s="212"/>
      <c r="C643" s="233"/>
      <c r="D643" s="236"/>
      <c r="E643" s="60" t="s">
        <v>14</v>
      </c>
      <c r="F643" s="60" t="s">
        <v>17</v>
      </c>
      <c r="G643" s="28" t="s">
        <v>16</v>
      </c>
      <c r="H643" s="154">
        <v>75</v>
      </c>
      <c r="I643" s="154">
        <v>75</v>
      </c>
      <c r="J643" s="154">
        <f>I643/H643*100</f>
        <v>100</v>
      </c>
      <c r="K643" s="239"/>
      <c r="L643" s="230"/>
      <c r="M643" s="277"/>
      <c r="N643" s="490"/>
    </row>
    <row r="644" spans="1:14" ht="48.6" customHeight="1" x14ac:dyDescent="0.25">
      <c r="A644" s="268"/>
      <c r="B644" s="212"/>
      <c r="C644" s="233"/>
      <c r="D644" s="236"/>
      <c r="E644" s="273" t="s">
        <v>18</v>
      </c>
      <c r="F644" s="232" t="s">
        <v>63</v>
      </c>
      <c r="G644" s="28" t="s">
        <v>28</v>
      </c>
      <c r="H644" s="154">
        <v>1680</v>
      </c>
      <c r="I644" s="154">
        <v>1729</v>
      </c>
      <c r="J644" s="154">
        <f>(I644/H644)*100</f>
        <v>102.91666666666666</v>
      </c>
      <c r="K644" s="275">
        <f>(J644+J645)/2</f>
        <v>101.75270193401593</v>
      </c>
      <c r="L644" s="372" t="s">
        <v>73</v>
      </c>
      <c r="M644" s="277"/>
      <c r="N644" s="490"/>
    </row>
    <row r="645" spans="1:14" ht="53.45" customHeight="1" x14ac:dyDescent="0.25">
      <c r="A645" s="268"/>
      <c r="B645" s="212"/>
      <c r="C645" s="234"/>
      <c r="D645" s="237"/>
      <c r="E645" s="274"/>
      <c r="F645" s="234"/>
      <c r="G645" s="28" t="s">
        <v>27</v>
      </c>
      <c r="H645" s="154">
        <v>23440</v>
      </c>
      <c r="I645" s="154">
        <v>23578</v>
      </c>
      <c r="J645" s="154">
        <f>(I645/H645)*100</f>
        <v>100.58873720136519</v>
      </c>
      <c r="K645" s="276"/>
      <c r="L645" s="373"/>
      <c r="M645" s="277"/>
      <c r="N645" s="490"/>
    </row>
    <row r="646" spans="1:14" ht="45" customHeight="1" x14ac:dyDescent="0.25">
      <c r="A646" s="268"/>
      <c r="B646" s="212"/>
      <c r="C646" s="232" t="s">
        <v>65</v>
      </c>
      <c r="D646" s="235" t="s">
        <v>13</v>
      </c>
      <c r="E646" s="60" t="s">
        <v>14</v>
      </c>
      <c r="F646" s="60" t="s">
        <v>15</v>
      </c>
      <c r="G646" s="28" t="s">
        <v>16</v>
      </c>
      <c r="H646" s="154">
        <v>75</v>
      </c>
      <c r="I646" s="154">
        <v>75</v>
      </c>
      <c r="J646" s="154">
        <f>I646/H646*100</f>
        <v>100</v>
      </c>
      <c r="K646" s="238">
        <f>(J646+J647)/2</f>
        <v>100</v>
      </c>
      <c r="L646" s="231" t="s">
        <v>73</v>
      </c>
      <c r="M646" s="277"/>
      <c r="N646" s="490"/>
    </row>
    <row r="647" spans="1:14" ht="30" customHeight="1" x14ac:dyDescent="0.25">
      <c r="A647" s="268"/>
      <c r="B647" s="212"/>
      <c r="C647" s="233"/>
      <c r="D647" s="236"/>
      <c r="E647" s="60" t="s">
        <v>14</v>
      </c>
      <c r="F647" s="60" t="s">
        <v>17</v>
      </c>
      <c r="G647" s="28" t="s">
        <v>16</v>
      </c>
      <c r="H647" s="154">
        <v>75</v>
      </c>
      <c r="I647" s="154">
        <v>75</v>
      </c>
      <c r="J647" s="154">
        <f>I647/H647*100</f>
        <v>100</v>
      </c>
      <c r="K647" s="239"/>
      <c r="L647" s="229"/>
      <c r="M647" s="277"/>
      <c r="N647" s="490"/>
    </row>
    <row r="648" spans="1:14" ht="89.45" customHeight="1" x14ac:dyDescent="0.25">
      <c r="A648" s="268"/>
      <c r="B648" s="212"/>
      <c r="C648" s="234"/>
      <c r="D648" s="237"/>
      <c r="E648" s="60" t="s">
        <v>18</v>
      </c>
      <c r="F648" s="60" t="s">
        <v>164</v>
      </c>
      <c r="G648" s="72" t="s">
        <v>21</v>
      </c>
      <c r="H648" s="154">
        <v>2122</v>
      </c>
      <c r="I648" s="154">
        <v>2130</v>
      </c>
      <c r="J648" s="154">
        <f>(I648/H648)*100</f>
        <v>100.3770028275212</v>
      </c>
      <c r="K648" s="83">
        <f>J648</f>
        <v>100.3770028275212</v>
      </c>
      <c r="L648" s="143" t="s">
        <v>73</v>
      </c>
      <c r="M648" s="277"/>
      <c r="N648" s="490"/>
    </row>
    <row r="649" spans="1:14" ht="30" customHeight="1" x14ac:dyDescent="0.25">
      <c r="A649" s="268"/>
      <c r="B649" s="212"/>
      <c r="C649" s="284" t="s">
        <v>42</v>
      </c>
      <c r="D649" s="271"/>
      <c r="E649" s="81" t="s">
        <v>14</v>
      </c>
      <c r="F649" s="52"/>
      <c r="G649" s="54"/>
      <c r="H649" s="191"/>
      <c r="I649" s="191"/>
      <c r="J649" s="191"/>
      <c r="K649" s="83">
        <f>(K642+K646)/2</f>
        <v>100</v>
      </c>
      <c r="L649" s="91"/>
      <c r="M649" s="277"/>
      <c r="N649" s="490"/>
    </row>
    <row r="650" spans="1:14" ht="30" customHeight="1" x14ac:dyDescent="0.25">
      <c r="A650" s="269"/>
      <c r="B650" s="212"/>
      <c r="C650" s="328"/>
      <c r="D650" s="272"/>
      <c r="E650" s="88" t="s">
        <v>18</v>
      </c>
      <c r="F650" s="39"/>
      <c r="G650" s="40"/>
      <c r="H650" s="193"/>
      <c r="I650" s="193"/>
      <c r="J650" s="180">
        <f>(J644+J645+J648)/3</f>
        <v>101.29413556518436</v>
      </c>
      <c r="K650" s="84"/>
      <c r="L650" s="93"/>
      <c r="M650" s="277"/>
      <c r="N650" s="490"/>
    </row>
    <row r="651" spans="1:14" ht="44.45" customHeight="1" x14ac:dyDescent="0.25">
      <c r="A651" s="247">
        <v>31</v>
      </c>
      <c r="B651" s="263" t="s">
        <v>152</v>
      </c>
      <c r="C651" s="266" t="s">
        <v>68</v>
      </c>
      <c r="D651" s="265" t="s">
        <v>23</v>
      </c>
      <c r="E651" s="67" t="s">
        <v>14</v>
      </c>
      <c r="F651" s="104" t="s">
        <v>15</v>
      </c>
      <c r="G651" s="27" t="s">
        <v>16</v>
      </c>
      <c r="H651" s="152">
        <v>75</v>
      </c>
      <c r="I651" s="152">
        <v>75</v>
      </c>
      <c r="J651" s="152">
        <f>I651/H651*100</f>
        <v>100</v>
      </c>
      <c r="K651" s="19">
        <f>J651</f>
        <v>100</v>
      </c>
      <c r="L651" s="145" t="s">
        <v>73</v>
      </c>
      <c r="M651" s="277"/>
      <c r="N651" s="486">
        <f>(J651+J652)/2</f>
        <v>100</v>
      </c>
    </row>
    <row r="652" spans="1:14" ht="221.25" customHeight="1" x14ac:dyDescent="0.25">
      <c r="A652" s="247"/>
      <c r="B652" s="264"/>
      <c r="C652" s="266"/>
      <c r="D652" s="265"/>
      <c r="E652" s="67" t="s">
        <v>18</v>
      </c>
      <c r="F652" s="55" t="s">
        <v>68</v>
      </c>
      <c r="G652" s="18" t="s">
        <v>23</v>
      </c>
      <c r="H652" s="151">
        <v>1</v>
      </c>
      <c r="I652" s="151">
        <v>1</v>
      </c>
      <c r="J652" s="151">
        <f>I652/H652*100</f>
        <v>100</v>
      </c>
      <c r="K652" s="23">
        <f>J652</f>
        <v>100</v>
      </c>
      <c r="L652" s="145" t="s">
        <v>73</v>
      </c>
      <c r="M652" s="277"/>
      <c r="N652" s="487"/>
    </row>
    <row r="653" spans="1:14" ht="28.5" customHeight="1" x14ac:dyDescent="0.25">
      <c r="A653" s="247"/>
      <c r="B653" s="264"/>
      <c r="C653" s="260" t="s">
        <v>42</v>
      </c>
      <c r="D653" s="262"/>
      <c r="E653" s="78" t="s">
        <v>14</v>
      </c>
      <c r="F653" s="56"/>
      <c r="G653" s="57"/>
      <c r="H653" s="194"/>
      <c r="I653" s="194"/>
      <c r="J653" s="194"/>
      <c r="K653" s="19">
        <f>K651</f>
        <v>100</v>
      </c>
      <c r="L653" s="95"/>
      <c r="M653" s="277"/>
      <c r="N653" s="487"/>
    </row>
    <row r="654" spans="1:14" ht="28.5" customHeight="1" x14ac:dyDescent="0.25">
      <c r="A654" s="247"/>
      <c r="B654" s="264"/>
      <c r="C654" s="261"/>
      <c r="D654" s="262"/>
      <c r="E654" s="78" t="s">
        <v>18</v>
      </c>
      <c r="F654" s="29"/>
      <c r="G654" s="30"/>
      <c r="H654" s="195"/>
      <c r="I654" s="195"/>
      <c r="J654" s="160">
        <f>J652</f>
        <v>100</v>
      </c>
      <c r="K654" s="19"/>
      <c r="L654" s="95"/>
      <c r="M654" s="277"/>
      <c r="N654" s="488"/>
    </row>
    <row r="655" spans="1:14" s="7" customFormat="1" ht="55.5" customHeight="1" x14ac:dyDescent="0.25">
      <c r="A655" s="247">
        <v>32</v>
      </c>
      <c r="B655" s="248" t="s">
        <v>151</v>
      </c>
      <c r="C655" s="253" t="s">
        <v>75</v>
      </c>
      <c r="D655" s="253" t="s">
        <v>13</v>
      </c>
      <c r="E655" s="55" t="s">
        <v>14</v>
      </c>
      <c r="F655" s="55" t="s">
        <v>15</v>
      </c>
      <c r="G655" s="18" t="s">
        <v>16</v>
      </c>
      <c r="H655" s="196">
        <v>75</v>
      </c>
      <c r="I655" s="196">
        <v>75</v>
      </c>
      <c r="J655" s="197">
        <f>(I655/H655)*100</f>
        <v>100</v>
      </c>
      <c r="K655" s="256">
        <f>(J655+J656)/2</f>
        <v>100</v>
      </c>
      <c r="L655" s="205" t="s">
        <v>73</v>
      </c>
      <c r="M655" s="277"/>
      <c r="N655" s="491">
        <f>(J655+J656+J657+J658)/4</f>
        <v>102.6755982556555</v>
      </c>
    </row>
    <row r="656" spans="1:14" s="7" customFormat="1" ht="49.5" customHeight="1" x14ac:dyDescent="0.25">
      <c r="A656" s="247"/>
      <c r="B656" s="249"/>
      <c r="C656" s="254"/>
      <c r="D656" s="254"/>
      <c r="E656" s="55" t="s">
        <v>14</v>
      </c>
      <c r="F656" s="55" t="s">
        <v>17</v>
      </c>
      <c r="G656" s="18" t="s">
        <v>16</v>
      </c>
      <c r="H656" s="196">
        <v>75</v>
      </c>
      <c r="I656" s="196">
        <v>75</v>
      </c>
      <c r="J656" s="197">
        <f>(I656/H656)*100</f>
        <v>100</v>
      </c>
      <c r="K656" s="257"/>
      <c r="L656" s="206"/>
      <c r="M656" s="277"/>
      <c r="N656" s="492"/>
    </row>
    <row r="657" spans="1:14" s="7" customFormat="1" ht="23.45" customHeight="1" x14ac:dyDescent="0.25">
      <c r="A657" s="247"/>
      <c r="B657" s="249"/>
      <c r="C657" s="254"/>
      <c r="D657" s="254"/>
      <c r="E657" s="253" t="s">
        <v>18</v>
      </c>
      <c r="F657" s="253" t="s">
        <v>74</v>
      </c>
      <c r="G657" s="18" t="s">
        <v>28</v>
      </c>
      <c r="H657" s="197">
        <v>5000</v>
      </c>
      <c r="I657" s="197">
        <v>5366</v>
      </c>
      <c r="J657" s="197">
        <f t="shared" ref="J657:J658" si="48">(I657/H657)*100</f>
        <v>107.32</v>
      </c>
      <c r="K657" s="256">
        <f>(J657+J658)/2</f>
        <v>105.35119651131099</v>
      </c>
      <c r="L657" s="205" t="s">
        <v>73</v>
      </c>
      <c r="M657" s="277"/>
      <c r="N657" s="492"/>
    </row>
    <row r="658" spans="1:14" s="7" customFormat="1" ht="19.149999999999999" customHeight="1" x14ac:dyDescent="0.25">
      <c r="A658" s="247"/>
      <c r="B658" s="249"/>
      <c r="C658" s="255"/>
      <c r="D658" s="255"/>
      <c r="E658" s="255"/>
      <c r="F658" s="255"/>
      <c r="G658" s="18" t="s">
        <v>27</v>
      </c>
      <c r="H658" s="197">
        <v>36690</v>
      </c>
      <c r="I658" s="197">
        <v>37931</v>
      </c>
      <c r="J658" s="197">
        <f t="shared" si="48"/>
        <v>103.38239302262198</v>
      </c>
      <c r="K658" s="257"/>
      <c r="L658" s="206"/>
      <c r="M658" s="277"/>
      <c r="N658" s="492"/>
    </row>
    <row r="659" spans="1:14" s="7" customFormat="1" ht="30" customHeight="1" x14ac:dyDescent="0.25">
      <c r="A659" s="247"/>
      <c r="B659" s="249"/>
      <c r="C659" s="250" t="s">
        <v>42</v>
      </c>
      <c r="D659" s="252"/>
      <c r="E659" s="94" t="s">
        <v>14</v>
      </c>
      <c r="F659" s="22"/>
      <c r="G659" s="58"/>
      <c r="H659" s="198"/>
      <c r="I659" s="198"/>
      <c r="J659" s="198"/>
      <c r="K659" s="19">
        <f>K655</f>
        <v>100</v>
      </c>
      <c r="L659" s="95"/>
      <c r="M659" s="277"/>
      <c r="N659" s="492"/>
    </row>
    <row r="660" spans="1:14" s="7" customFormat="1" ht="30.75" customHeight="1" x14ac:dyDescent="0.25">
      <c r="A660" s="247"/>
      <c r="B660" s="249"/>
      <c r="C660" s="251"/>
      <c r="D660" s="252"/>
      <c r="E660" s="96" t="s">
        <v>18</v>
      </c>
      <c r="F660" s="22"/>
      <c r="G660" s="58"/>
      <c r="H660" s="198"/>
      <c r="I660" s="198"/>
      <c r="J660" s="199">
        <f>(J657+J658)/2</f>
        <v>105.35119651131099</v>
      </c>
      <c r="K660" s="22"/>
      <c r="L660" s="95"/>
      <c r="M660" s="277"/>
      <c r="N660" s="493"/>
    </row>
    <row r="661" spans="1:14" s="7" customFormat="1" ht="48" customHeight="1" x14ac:dyDescent="0.25">
      <c r="A661" s="247">
        <v>33</v>
      </c>
      <c r="B661" s="263" t="s">
        <v>153</v>
      </c>
      <c r="C661" s="266" t="s">
        <v>75</v>
      </c>
      <c r="D661" s="265" t="s">
        <v>13</v>
      </c>
      <c r="E661" s="59" t="s">
        <v>14</v>
      </c>
      <c r="F661" s="59" t="s">
        <v>15</v>
      </c>
      <c r="G661" s="18" t="s">
        <v>16</v>
      </c>
      <c r="H661" s="196">
        <v>75</v>
      </c>
      <c r="I661" s="196">
        <v>75</v>
      </c>
      <c r="J661" s="196">
        <f>I661/H661*100</f>
        <v>100</v>
      </c>
      <c r="K661" s="247">
        <f>(J661+J662)/2</f>
        <v>100</v>
      </c>
      <c r="L661" s="473" t="s">
        <v>73</v>
      </c>
      <c r="M661" s="277"/>
      <c r="N661" s="244">
        <f>(SUM(J661:J675)/15)</f>
        <v>101.20124869319429</v>
      </c>
    </row>
    <row r="662" spans="1:14" s="7" customFormat="1" ht="34.5" customHeight="1" x14ac:dyDescent="0.25">
      <c r="A662" s="247"/>
      <c r="B662" s="263"/>
      <c r="C662" s="266"/>
      <c r="D662" s="265"/>
      <c r="E662" s="59" t="s">
        <v>14</v>
      </c>
      <c r="F662" s="59" t="s">
        <v>17</v>
      </c>
      <c r="G662" s="18" t="s">
        <v>16</v>
      </c>
      <c r="H662" s="196">
        <v>75</v>
      </c>
      <c r="I662" s="196">
        <v>75</v>
      </c>
      <c r="J662" s="196">
        <f>I662/H662*100</f>
        <v>100</v>
      </c>
      <c r="K662" s="247"/>
      <c r="L662" s="474"/>
      <c r="M662" s="277"/>
      <c r="N662" s="245"/>
    </row>
    <row r="663" spans="1:14" s="7" customFormat="1" ht="48" customHeight="1" x14ac:dyDescent="0.25">
      <c r="A663" s="247"/>
      <c r="B663" s="263"/>
      <c r="C663" s="266"/>
      <c r="D663" s="265"/>
      <c r="E663" s="266" t="s">
        <v>76</v>
      </c>
      <c r="F663" s="266" t="s">
        <v>77</v>
      </c>
      <c r="G663" s="18" t="s">
        <v>28</v>
      </c>
      <c r="H663" s="197">
        <v>35821</v>
      </c>
      <c r="I663" s="197">
        <v>36177</v>
      </c>
      <c r="J663" s="197">
        <f t="shared" ref="J663:J673" si="49">I663/H663*100</f>
        <v>100.99383043466123</v>
      </c>
      <c r="K663" s="303">
        <f>(J663+J664)/2</f>
        <v>101.3619958353957</v>
      </c>
      <c r="L663" s="473" t="s">
        <v>73</v>
      </c>
      <c r="M663" s="277"/>
      <c r="N663" s="245"/>
    </row>
    <row r="664" spans="1:14" s="7" customFormat="1" ht="48" customHeight="1" x14ac:dyDescent="0.25">
      <c r="A664" s="247"/>
      <c r="B664" s="263"/>
      <c r="C664" s="266"/>
      <c r="D664" s="265"/>
      <c r="E664" s="266"/>
      <c r="F664" s="266"/>
      <c r="G664" s="18" t="s">
        <v>27</v>
      </c>
      <c r="H664" s="197">
        <v>247029</v>
      </c>
      <c r="I664" s="197">
        <v>251303</v>
      </c>
      <c r="J664" s="197">
        <f t="shared" si="49"/>
        <v>101.73016123613017</v>
      </c>
      <c r="K664" s="303"/>
      <c r="L664" s="474"/>
      <c r="M664" s="277"/>
      <c r="N664" s="245"/>
    </row>
    <row r="665" spans="1:14" s="7" customFormat="1" ht="18" customHeight="1" x14ac:dyDescent="0.25">
      <c r="A665" s="247"/>
      <c r="B665" s="263"/>
      <c r="C665" s="266"/>
      <c r="D665" s="265"/>
      <c r="E665" s="266" t="s">
        <v>18</v>
      </c>
      <c r="F665" s="266" t="s">
        <v>44</v>
      </c>
      <c r="G665" s="18" t="s">
        <v>28</v>
      </c>
      <c r="H665" s="197">
        <v>572</v>
      </c>
      <c r="I665" s="197">
        <v>572</v>
      </c>
      <c r="J665" s="197">
        <f t="shared" si="49"/>
        <v>100</v>
      </c>
      <c r="K665" s="303">
        <f>(J665+J666)/2</f>
        <v>100</v>
      </c>
      <c r="L665" s="475" t="s">
        <v>73</v>
      </c>
      <c r="M665" s="277"/>
      <c r="N665" s="245"/>
    </row>
    <row r="666" spans="1:14" s="7" customFormat="1" ht="26.45" customHeight="1" x14ac:dyDescent="0.25">
      <c r="A666" s="247"/>
      <c r="B666" s="263"/>
      <c r="C666" s="266"/>
      <c r="D666" s="265"/>
      <c r="E666" s="266"/>
      <c r="F666" s="266"/>
      <c r="G666" s="18" t="s">
        <v>27</v>
      </c>
      <c r="H666" s="197">
        <v>540</v>
      </c>
      <c r="I666" s="197">
        <v>540</v>
      </c>
      <c r="J666" s="197">
        <f t="shared" si="49"/>
        <v>100</v>
      </c>
      <c r="K666" s="303"/>
      <c r="L666" s="476"/>
      <c r="M666" s="277"/>
      <c r="N666" s="245"/>
    </row>
    <row r="667" spans="1:14" s="7" customFormat="1" ht="55.5" customHeight="1" x14ac:dyDescent="0.25">
      <c r="A667" s="247"/>
      <c r="B667" s="263"/>
      <c r="C667" s="266" t="s">
        <v>78</v>
      </c>
      <c r="D667" s="265" t="s">
        <v>13</v>
      </c>
      <c r="E667" s="59" t="s">
        <v>14</v>
      </c>
      <c r="F667" s="59" t="s">
        <v>15</v>
      </c>
      <c r="G667" s="18" t="s">
        <v>16</v>
      </c>
      <c r="H667" s="196">
        <v>75</v>
      </c>
      <c r="I667" s="196">
        <v>75</v>
      </c>
      <c r="J667" s="197">
        <f t="shared" si="49"/>
        <v>100</v>
      </c>
      <c r="K667" s="303">
        <f>(J667+J668)/2</f>
        <v>100</v>
      </c>
      <c r="L667" s="473" t="s">
        <v>73</v>
      </c>
      <c r="M667" s="277"/>
      <c r="N667" s="245"/>
    </row>
    <row r="668" spans="1:14" s="7" customFormat="1" ht="45.75" customHeight="1" x14ac:dyDescent="0.25">
      <c r="A668" s="247"/>
      <c r="B668" s="263"/>
      <c r="C668" s="266"/>
      <c r="D668" s="265"/>
      <c r="E668" s="59" t="s">
        <v>14</v>
      </c>
      <c r="F668" s="59" t="s">
        <v>17</v>
      </c>
      <c r="G668" s="18" t="s">
        <v>16</v>
      </c>
      <c r="H668" s="196">
        <v>75</v>
      </c>
      <c r="I668" s="196">
        <v>75</v>
      </c>
      <c r="J668" s="197">
        <f t="shared" si="49"/>
        <v>100</v>
      </c>
      <c r="K668" s="303"/>
      <c r="L668" s="474"/>
      <c r="M668" s="277"/>
      <c r="N668" s="245"/>
    </row>
    <row r="669" spans="1:14" s="7" customFormat="1" ht="74.45" customHeight="1" x14ac:dyDescent="0.25">
      <c r="A669" s="247"/>
      <c r="B669" s="263"/>
      <c r="C669" s="266"/>
      <c r="D669" s="265"/>
      <c r="E669" s="59" t="s">
        <v>76</v>
      </c>
      <c r="F669" s="59" t="s">
        <v>79</v>
      </c>
      <c r="G669" s="59" t="s">
        <v>21</v>
      </c>
      <c r="H669" s="196">
        <v>454</v>
      </c>
      <c r="I669" s="196">
        <v>487</v>
      </c>
      <c r="J669" s="197">
        <f t="shared" si="49"/>
        <v>107.26872246696036</v>
      </c>
      <c r="K669" s="19">
        <f>J669</f>
        <v>107.26872246696036</v>
      </c>
      <c r="L669" s="145" t="s">
        <v>73</v>
      </c>
      <c r="M669" s="277"/>
      <c r="N669" s="245"/>
    </row>
    <row r="670" spans="1:14" s="7" customFormat="1" ht="80.25" customHeight="1" x14ac:dyDescent="0.25">
      <c r="A670" s="247"/>
      <c r="B670" s="263"/>
      <c r="C670" s="266"/>
      <c r="D670" s="265"/>
      <c r="E670" s="59" t="s">
        <v>76</v>
      </c>
      <c r="F670" s="59" t="s">
        <v>80</v>
      </c>
      <c r="G670" s="59" t="s">
        <v>21</v>
      </c>
      <c r="H670" s="196">
        <v>123</v>
      </c>
      <c r="I670" s="196">
        <v>125</v>
      </c>
      <c r="J670" s="197">
        <f t="shared" si="49"/>
        <v>101.62601626016261</v>
      </c>
      <c r="K670" s="19">
        <f>J670</f>
        <v>101.62601626016261</v>
      </c>
      <c r="L670" s="146" t="s">
        <v>73</v>
      </c>
      <c r="M670" s="277"/>
      <c r="N670" s="245"/>
    </row>
    <row r="671" spans="1:14" s="7" customFormat="1" ht="48.6" customHeight="1" x14ac:dyDescent="0.25">
      <c r="A671" s="247"/>
      <c r="B671" s="263"/>
      <c r="C671" s="266" t="s">
        <v>154</v>
      </c>
      <c r="D671" s="265" t="s">
        <v>13</v>
      </c>
      <c r="E671" s="55" t="s">
        <v>14</v>
      </c>
      <c r="F671" s="59" t="s">
        <v>15</v>
      </c>
      <c r="G671" s="59" t="s">
        <v>16</v>
      </c>
      <c r="H671" s="196">
        <v>75</v>
      </c>
      <c r="I671" s="196">
        <v>75</v>
      </c>
      <c r="J671" s="197">
        <f t="shared" si="49"/>
        <v>100</v>
      </c>
      <c r="K671" s="303">
        <f>(J671+J672)/2</f>
        <v>100</v>
      </c>
      <c r="L671" s="473" t="s">
        <v>73</v>
      </c>
      <c r="M671" s="277"/>
      <c r="N671" s="245"/>
    </row>
    <row r="672" spans="1:14" s="7" customFormat="1" ht="32.450000000000003" customHeight="1" x14ac:dyDescent="0.25">
      <c r="A672" s="247"/>
      <c r="B672" s="263"/>
      <c r="C672" s="266"/>
      <c r="D672" s="265"/>
      <c r="E672" s="55" t="s">
        <v>14</v>
      </c>
      <c r="F672" s="59" t="s">
        <v>17</v>
      </c>
      <c r="G672" s="59" t="s">
        <v>16</v>
      </c>
      <c r="H672" s="196">
        <v>75</v>
      </c>
      <c r="I672" s="196">
        <v>75</v>
      </c>
      <c r="J672" s="197">
        <f t="shared" si="49"/>
        <v>100</v>
      </c>
      <c r="K672" s="303"/>
      <c r="L672" s="474"/>
      <c r="M672" s="277"/>
      <c r="N672" s="245"/>
    </row>
    <row r="673" spans="1:14" s="7" customFormat="1" ht="90" customHeight="1" x14ac:dyDescent="0.25">
      <c r="A673" s="247"/>
      <c r="B673" s="263"/>
      <c r="C673" s="266"/>
      <c r="D673" s="265"/>
      <c r="E673" s="55" t="s">
        <v>76</v>
      </c>
      <c r="F673" s="59" t="s">
        <v>77</v>
      </c>
      <c r="G673" s="18" t="s">
        <v>46</v>
      </c>
      <c r="H673" s="197">
        <v>2000</v>
      </c>
      <c r="I673" s="197">
        <v>2142</v>
      </c>
      <c r="J673" s="197">
        <f t="shared" si="49"/>
        <v>107.1</v>
      </c>
      <c r="K673" s="19">
        <f>J673</f>
        <v>107.1</v>
      </c>
      <c r="L673" s="147" t="s">
        <v>73</v>
      </c>
      <c r="M673" s="277"/>
      <c r="N673" s="245"/>
    </row>
    <row r="674" spans="1:14" s="7" customFormat="1" ht="64.150000000000006" customHeight="1" x14ac:dyDescent="0.25">
      <c r="A674" s="247"/>
      <c r="B674" s="263"/>
      <c r="C674" s="266" t="s">
        <v>81</v>
      </c>
      <c r="D674" s="265" t="s">
        <v>13</v>
      </c>
      <c r="E674" s="59" t="s">
        <v>14</v>
      </c>
      <c r="F674" s="59" t="s">
        <v>82</v>
      </c>
      <c r="G674" s="59" t="s">
        <v>16</v>
      </c>
      <c r="H674" s="200">
        <v>75</v>
      </c>
      <c r="I674" s="200">
        <v>75</v>
      </c>
      <c r="J674" s="200">
        <f>I674/H674*100</f>
        <v>100</v>
      </c>
      <c r="K674" s="24">
        <f>J674</f>
        <v>100</v>
      </c>
      <c r="L674" s="145" t="s">
        <v>73</v>
      </c>
      <c r="M674" s="277"/>
      <c r="N674" s="245"/>
    </row>
    <row r="675" spans="1:14" s="7" customFormat="1" ht="47.25" customHeight="1" x14ac:dyDescent="0.25">
      <c r="A675" s="247"/>
      <c r="B675" s="263"/>
      <c r="C675" s="266"/>
      <c r="D675" s="265"/>
      <c r="E675" s="59" t="s">
        <v>76</v>
      </c>
      <c r="F675" s="59" t="s">
        <v>83</v>
      </c>
      <c r="G675" s="59" t="s">
        <v>32</v>
      </c>
      <c r="H675" s="201">
        <v>2000</v>
      </c>
      <c r="I675" s="201">
        <v>1986</v>
      </c>
      <c r="J675" s="201">
        <f>I675/H675*100</f>
        <v>99.3</v>
      </c>
      <c r="K675" s="25">
        <f>J675</f>
        <v>99.3</v>
      </c>
      <c r="L675" s="145" t="s">
        <v>73</v>
      </c>
      <c r="M675" s="277"/>
      <c r="N675" s="245"/>
    </row>
    <row r="676" spans="1:14" s="7" customFormat="1" ht="34.5" customHeight="1" x14ac:dyDescent="0.25">
      <c r="A676" s="247"/>
      <c r="B676" s="263"/>
      <c r="C676" s="250" t="s">
        <v>42</v>
      </c>
      <c r="D676" s="479"/>
      <c r="E676" s="94" t="s">
        <v>14</v>
      </c>
      <c r="F676" s="26"/>
      <c r="G676" s="18"/>
      <c r="H676" s="202"/>
      <c r="I676" s="202"/>
      <c r="J676" s="202"/>
      <c r="K676" s="23">
        <f>(K661+K667+K671+K674)/4</f>
        <v>100</v>
      </c>
      <c r="L676" s="95"/>
      <c r="M676" s="277"/>
      <c r="N676" s="245"/>
    </row>
    <row r="677" spans="1:14" s="7" customFormat="1" ht="36.75" customHeight="1" x14ac:dyDescent="0.25">
      <c r="A677" s="247"/>
      <c r="B677" s="263"/>
      <c r="C677" s="251"/>
      <c r="D677" s="480"/>
      <c r="E677" s="96" t="s">
        <v>76</v>
      </c>
      <c r="F677" s="26"/>
      <c r="G677" s="18"/>
      <c r="H677" s="202"/>
      <c r="I677" s="202"/>
      <c r="J677" s="199">
        <f>(J663+J664+J665+J666+J669+J670+J673+J675)/8</f>
        <v>102.2523412997393</v>
      </c>
      <c r="K677" s="26"/>
      <c r="L677" s="95"/>
      <c r="M677" s="277"/>
      <c r="N677" s="246"/>
    </row>
    <row r="678" spans="1:14" ht="45.6" customHeight="1" x14ac:dyDescent="0.25">
      <c r="A678" s="207">
        <v>34</v>
      </c>
      <c r="B678" s="210" t="s">
        <v>156</v>
      </c>
      <c r="C678" s="214" t="s">
        <v>38</v>
      </c>
      <c r="D678" s="215" t="s">
        <v>13</v>
      </c>
      <c r="E678" s="20" t="s">
        <v>14</v>
      </c>
      <c r="F678" s="61" t="s">
        <v>15</v>
      </c>
      <c r="G678" s="105" t="s">
        <v>16</v>
      </c>
      <c r="H678" s="203">
        <v>75</v>
      </c>
      <c r="I678" s="203">
        <v>75</v>
      </c>
      <c r="J678" s="154">
        <f>I678/H678*100</f>
        <v>100</v>
      </c>
      <c r="K678" s="216">
        <f>(J678+J679)/2</f>
        <v>100</v>
      </c>
      <c r="L678" s="218" t="s">
        <v>73</v>
      </c>
      <c r="M678" s="277"/>
      <c r="N678" s="219">
        <f>(J678+J679+J680)/3</f>
        <v>100</v>
      </c>
    </row>
    <row r="679" spans="1:14" ht="39.6" customHeight="1" x14ac:dyDescent="0.25">
      <c r="A679" s="208"/>
      <c r="B679" s="211"/>
      <c r="C679" s="214"/>
      <c r="D679" s="215"/>
      <c r="E679" s="20" t="s">
        <v>14</v>
      </c>
      <c r="F679" s="61" t="s">
        <v>17</v>
      </c>
      <c r="G679" s="105" t="s">
        <v>16</v>
      </c>
      <c r="H679" s="203">
        <v>75</v>
      </c>
      <c r="I679" s="203">
        <v>75</v>
      </c>
      <c r="J679" s="154">
        <f>I679/H679*100</f>
        <v>100</v>
      </c>
      <c r="K679" s="217"/>
      <c r="L679" s="218"/>
      <c r="M679" s="277"/>
      <c r="N679" s="220"/>
    </row>
    <row r="680" spans="1:14" ht="66" customHeight="1" x14ac:dyDescent="0.25">
      <c r="A680" s="208"/>
      <c r="B680" s="211"/>
      <c r="C680" s="214"/>
      <c r="D680" s="215"/>
      <c r="E680" s="20" t="s">
        <v>18</v>
      </c>
      <c r="F680" s="61" t="s">
        <v>38</v>
      </c>
      <c r="G680" s="99" t="s">
        <v>21</v>
      </c>
      <c r="H680" s="203">
        <v>154</v>
      </c>
      <c r="I680" s="203">
        <v>154</v>
      </c>
      <c r="J680" s="154">
        <f>I680/H680*100</f>
        <v>100</v>
      </c>
      <c r="K680" s="103">
        <f>J680</f>
        <v>100</v>
      </c>
      <c r="L680" s="117" t="s">
        <v>73</v>
      </c>
      <c r="M680" s="277"/>
      <c r="N680" s="220"/>
    </row>
    <row r="681" spans="1:14" ht="35.450000000000003" customHeight="1" x14ac:dyDescent="0.25">
      <c r="A681" s="208"/>
      <c r="B681" s="212"/>
      <c r="C681" s="222" t="s">
        <v>42</v>
      </c>
      <c r="D681" s="224"/>
      <c r="E681" s="81" t="s">
        <v>14</v>
      </c>
      <c r="F681" s="32"/>
      <c r="G681" s="33"/>
      <c r="H681" s="37"/>
      <c r="I681" s="37"/>
      <c r="J681" s="21"/>
      <c r="K681" s="103">
        <f>K678</f>
        <v>100</v>
      </c>
      <c r="L681" s="120"/>
      <c r="M681" s="277"/>
      <c r="N681" s="220"/>
    </row>
    <row r="682" spans="1:14" ht="31.9" customHeight="1" x14ac:dyDescent="0.25">
      <c r="A682" s="209"/>
      <c r="B682" s="213"/>
      <c r="C682" s="223"/>
      <c r="D682" s="225"/>
      <c r="E682" s="81" t="s">
        <v>18</v>
      </c>
      <c r="F682" s="32"/>
      <c r="G682" s="33"/>
      <c r="H682" s="37"/>
      <c r="I682" s="37"/>
      <c r="J682" s="111">
        <f>J680</f>
        <v>100</v>
      </c>
      <c r="K682" s="80"/>
      <c r="L682" s="120"/>
      <c r="M682" s="277"/>
      <c r="N682" s="221"/>
    </row>
    <row r="683" spans="1:14" s="7" customFormat="1" ht="15" customHeight="1" x14ac:dyDescent="0.25">
      <c r="A683" s="6"/>
      <c r="B683" s="6"/>
      <c r="G683" s="13"/>
      <c r="L683" s="10"/>
      <c r="M683" s="10"/>
    </row>
    <row r="684" spans="1:14" s="7" customFormat="1" ht="15" customHeight="1" x14ac:dyDescent="0.25">
      <c r="A684" s="6"/>
      <c r="B684" s="6"/>
      <c r="G684" s="13"/>
      <c r="L684" s="10"/>
      <c r="M684" s="10"/>
    </row>
    <row r="685" spans="1:14" s="7" customFormat="1" ht="15" customHeight="1" x14ac:dyDescent="0.25">
      <c r="A685" s="6"/>
      <c r="B685" s="6"/>
      <c r="G685" s="13"/>
      <c r="L685" s="10"/>
      <c r="M685" s="10"/>
    </row>
    <row r="686" spans="1:14" s="7" customFormat="1" ht="15" customHeight="1" x14ac:dyDescent="0.25">
      <c r="A686" s="6"/>
      <c r="B686" s="6"/>
      <c r="G686" s="13"/>
      <c r="L686" s="10"/>
      <c r="M686" s="10"/>
    </row>
    <row r="687" spans="1:14" s="7" customFormat="1" ht="15" customHeight="1" x14ac:dyDescent="0.25">
      <c r="A687" s="6"/>
      <c r="B687" s="6"/>
      <c r="G687" s="13"/>
      <c r="L687" s="10"/>
      <c r="M687" s="10"/>
    </row>
    <row r="688" spans="1:14" s="7" customFormat="1" ht="15" customHeight="1" x14ac:dyDescent="0.25">
      <c r="A688" s="6"/>
      <c r="B688" s="6"/>
      <c r="G688" s="13"/>
      <c r="L688" s="10"/>
      <c r="M688" s="10"/>
    </row>
    <row r="689" spans="1:13" s="7" customFormat="1" ht="15" customHeight="1" x14ac:dyDescent="0.25">
      <c r="A689" s="6"/>
      <c r="B689" s="6"/>
      <c r="G689" s="13"/>
      <c r="L689" s="10"/>
      <c r="M689" s="10"/>
    </row>
    <row r="690" spans="1:13" s="7" customFormat="1" ht="15" customHeight="1" x14ac:dyDescent="0.25">
      <c r="A690" s="6"/>
      <c r="B690" s="6"/>
      <c r="G690" s="13"/>
      <c r="L690" s="10"/>
      <c r="M690" s="10"/>
    </row>
    <row r="691" spans="1:13" s="7" customFormat="1" ht="15" customHeight="1" x14ac:dyDescent="0.25">
      <c r="A691" s="6"/>
      <c r="B691" s="6"/>
      <c r="G691" s="13"/>
      <c r="L691" s="10"/>
      <c r="M691" s="10"/>
    </row>
    <row r="692" spans="1:13" s="7" customFormat="1" ht="15" customHeight="1" x14ac:dyDescent="0.25">
      <c r="A692" s="6"/>
      <c r="B692" s="6"/>
      <c r="G692" s="13"/>
      <c r="L692" s="10"/>
      <c r="M692" s="10"/>
    </row>
    <row r="693" spans="1:13" s="7" customFormat="1" ht="15" customHeight="1" x14ac:dyDescent="0.25">
      <c r="A693" s="6"/>
      <c r="B693" s="6"/>
      <c r="G693" s="13"/>
      <c r="L693" s="10"/>
      <c r="M693" s="10"/>
    </row>
    <row r="694" spans="1:13" s="7" customFormat="1" ht="15" customHeight="1" x14ac:dyDescent="0.25">
      <c r="A694" s="6"/>
      <c r="B694" s="6"/>
      <c r="G694" s="13"/>
      <c r="L694" s="10"/>
      <c r="M694" s="10"/>
    </row>
    <row r="695" spans="1:13" s="7" customFormat="1" ht="15" customHeight="1" x14ac:dyDescent="0.25">
      <c r="A695" s="6"/>
      <c r="B695" s="6"/>
      <c r="G695" s="13"/>
      <c r="L695" s="10"/>
      <c r="M695" s="10"/>
    </row>
    <row r="696" spans="1:13" s="7" customFormat="1" ht="15" customHeight="1" x14ac:dyDescent="0.25">
      <c r="A696" s="6"/>
      <c r="B696" s="6"/>
      <c r="G696" s="13"/>
      <c r="L696" s="10"/>
      <c r="M696" s="10"/>
    </row>
    <row r="697" spans="1:13" s="7" customFormat="1" ht="15" customHeight="1" x14ac:dyDescent="0.25">
      <c r="A697" s="6"/>
      <c r="B697" s="6"/>
      <c r="G697" s="13"/>
      <c r="L697" s="10"/>
      <c r="M697" s="10"/>
    </row>
    <row r="698" spans="1:13" s="7" customFormat="1" ht="15" customHeight="1" x14ac:dyDescent="0.25">
      <c r="A698" s="6"/>
      <c r="B698" s="6"/>
      <c r="G698" s="13"/>
      <c r="L698" s="10"/>
      <c r="M698" s="10"/>
    </row>
    <row r="699" spans="1:13" s="7" customFormat="1" ht="15" customHeight="1" x14ac:dyDescent="0.25">
      <c r="A699" s="6"/>
      <c r="B699" s="6"/>
      <c r="G699" s="13"/>
      <c r="L699" s="10"/>
      <c r="M699" s="10"/>
    </row>
    <row r="700" spans="1:13" s="7" customFormat="1" ht="15" customHeight="1" x14ac:dyDescent="0.25">
      <c r="A700" s="6"/>
      <c r="B700" s="6"/>
      <c r="G700" s="13"/>
      <c r="L700" s="10"/>
      <c r="M700" s="10"/>
    </row>
    <row r="701" spans="1:13" s="7" customFormat="1" ht="15" customHeight="1" x14ac:dyDescent="0.25">
      <c r="A701" s="6"/>
      <c r="B701" s="6"/>
      <c r="G701" s="13"/>
      <c r="L701" s="10"/>
      <c r="M701" s="10"/>
    </row>
    <row r="702" spans="1:13" s="7" customFormat="1" ht="15" customHeight="1" x14ac:dyDescent="0.25">
      <c r="A702" s="6"/>
      <c r="B702" s="6"/>
      <c r="G702" s="13"/>
      <c r="L702" s="10"/>
      <c r="M702" s="10"/>
    </row>
    <row r="703" spans="1:13" s="7" customFormat="1" ht="15" customHeight="1" x14ac:dyDescent="0.25">
      <c r="A703" s="6"/>
      <c r="B703" s="6"/>
      <c r="G703" s="13"/>
      <c r="L703" s="10"/>
      <c r="M703" s="10"/>
    </row>
    <row r="704" spans="1:13" s="7" customFormat="1" ht="15" customHeight="1" x14ac:dyDescent="0.25">
      <c r="A704" s="6"/>
      <c r="B704" s="6"/>
      <c r="G704" s="13"/>
      <c r="L704" s="10"/>
      <c r="M704" s="10"/>
    </row>
    <row r="705" spans="1:13" s="7" customFormat="1" ht="15" customHeight="1" x14ac:dyDescent="0.25">
      <c r="A705" s="6"/>
      <c r="B705" s="6"/>
      <c r="G705" s="13"/>
      <c r="L705" s="10"/>
      <c r="M705" s="10"/>
    </row>
    <row r="706" spans="1:13" s="7" customFormat="1" ht="15" customHeight="1" x14ac:dyDescent="0.25">
      <c r="A706" s="6"/>
      <c r="B706" s="6"/>
      <c r="G706" s="13"/>
      <c r="L706" s="10"/>
      <c r="M706" s="10"/>
    </row>
    <row r="707" spans="1:13" s="7" customFormat="1" ht="15" customHeight="1" x14ac:dyDescent="0.25">
      <c r="A707" s="6"/>
      <c r="B707" s="6"/>
      <c r="G707" s="13"/>
      <c r="L707" s="10"/>
      <c r="M707" s="10"/>
    </row>
    <row r="708" spans="1:13" s="7" customFormat="1" ht="15" customHeight="1" x14ac:dyDescent="0.25">
      <c r="A708" s="6"/>
      <c r="B708" s="6"/>
      <c r="G708" s="13"/>
      <c r="L708" s="10"/>
      <c r="M708" s="10"/>
    </row>
    <row r="709" spans="1:13" s="7" customFormat="1" ht="15" customHeight="1" x14ac:dyDescent="0.25">
      <c r="A709" s="6"/>
      <c r="B709" s="6"/>
      <c r="G709" s="13"/>
      <c r="L709" s="10"/>
      <c r="M709" s="10"/>
    </row>
    <row r="710" spans="1:13" s="7" customFormat="1" ht="15" customHeight="1" x14ac:dyDescent="0.25">
      <c r="A710" s="6"/>
      <c r="B710" s="6"/>
      <c r="G710" s="13"/>
      <c r="L710" s="10"/>
      <c r="M710" s="10"/>
    </row>
    <row r="711" spans="1:13" s="7" customFormat="1" ht="15" customHeight="1" x14ac:dyDescent="0.25">
      <c r="A711" s="6"/>
      <c r="B711" s="6"/>
      <c r="G711" s="13"/>
      <c r="L711" s="10"/>
      <c r="M711" s="10"/>
    </row>
    <row r="712" spans="1:13" s="7" customFormat="1" ht="15" customHeight="1" x14ac:dyDescent="0.25">
      <c r="A712" s="6"/>
      <c r="B712" s="6"/>
      <c r="G712" s="13"/>
      <c r="L712" s="10"/>
      <c r="M712" s="10"/>
    </row>
    <row r="713" spans="1:13" s="7" customFormat="1" ht="15" customHeight="1" x14ac:dyDescent="0.25">
      <c r="A713" s="6"/>
      <c r="B713" s="6"/>
      <c r="G713" s="13"/>
      <c r="L713" s="10"/>
      <c r="M713" s="10"/>
    </row>
    <row r="714" spans="1:13" s="7" customFormat="1" ht="15" customHeight="1" x14ac:dyDescent="0.25">
      <c r="A714" s="6"/>
      <c r="B714" s="6"/>
      <c r="G714" s="13"/>
      <c r="L714" s="10"/>
      <c r="M714" s="10"/>
    </row>
    <row r="715" spans="1:13" s="7" customFormat="1" ht="15" customHeight="1" x14ac:dyDescent="0.25">
      <c r="A715" s="6"/>
      <c r="B715" s="6"/>
      <c r="G715" s="13"/>
      <c r="L715" s="10"/>
      <c r="M715" s="10"/>
    </row>
    <row r="716" spans="1:13" s="7" customFormat="1" ht="15" customHeight="1" x14ac:dyDescent="0.25">
      <c r="A716" s="6"/>
      <c r="B716" s="6"/>
      <c r="G716" s="13"/>
      <c r="L716" s="10"/>
      <c r="M716" s="10"/>
    </row>
    <row r="717" spans="1:13" s="7" customFormat="1" ht="15" customHeight="1" x14ac:dyDescent="0.25">
      <c r="A717" s="6"/>
      <c r="B717" s="6"/>
      <c r="G717" s="13"/>
      <c r="L717" s="10"/>
      <c r="M717" s="10"/>
    </row>
    <row r="718" spans="1:13" s="7" customFormat="1" ht="15" customHeight="1" x14ac:dyDescent="0.25">
      <c r="A718" s="6"/>
      <c r="B718" s="6"/>
      <c r="G718" s="13"/>
      <c r="L718" s="10"/>
      <c r="M718" s="10"/>
    </row>
    <row r="719" spans="1:13" s="7" customFormat="1" ht="15" customHeight="1" x14ac:dyDescent="0.25">
      <c r="A719" s="6"/>
      <c r="B719" s="6"/>
      <c r="G719" s="13"/>
      <c r="L719" s="10"/>
      <c r="M719" s="10"/>
    </row>
    <row r="720" spans="1:13" s="7" customFormat="1" ht="15" customHeight="1" x14ac:dyDescent="0.25">
      <c r="A720" s="6"/>
      <c r="B720" s="6"/>
      <c r="G720" s="13"/>
      <c r="L720" s="10"/>
      <c r="M720" s="10"/>
    </row>
    <row r="721" spans="1:13" s="7" customFormat="1" ht="15" customHeight="1" x14ac:dyDescent="0.25">
      <c r="A721" s="6"/>
      <c r="B721" s="6"/>
      <c r="G721" s="13"/>
      <c r="L721" s="10"/>
      <c r="M721" s="10"/>
    </row>
    <row r="722" spans="1:13" s="7" customFormat="1" ht="15" customHeight="1" x14ac:dyDescent="0.25">
      <c r="A722" s="6"/>
      <c r="B722" s="6"/>
      <c r="G722" s="13"/>
      <c r="L722" s="10"/>
      <c r="M722" s="10"/>
    </row>
    <row r="723" spans="1:13" s="7" customFormat="1" ht="15" customHeight="1" x14ac:dyDescent="0.25">
      <c r="A723" s="6"/>
      <c r="B723" s="6"/>
      <c r="G723" s="13"/>
      <c r="L723" s="10"/>
      <c r="M723" s="10"/>
    </row>
    <row r="724" spans="1:13" s="7" customFormat="1" ht="15" customHeight="1" x14ac:dyDescent="0.25">
      <c r="A724" s="6"/>
      <c r="B724" s="6"/>
      <c r="G724" s="13"/>
      <c r="L724" s="10"/>
      <c r="M724" s="10"/>
    </row>
    <row r="725" spans="1:13" s="7" customFormat="1" ht="15" customHeight="1" x14ac:dyDescent="0.25">
      <c r="A725" s="6"/>
      <c r="B725" s="6"/>
      <c r="G725" s="13"/>
      <c r="L725" s="10"/>
      <c r="M725" s="10"/>
    </row>
    <row r="726" spans="1:13" s="7" customFormat="1" ht="15" customHeight="1" x14ac:dyDescent="0.25">
      <c r="A726" s="6"/>
      <c r="B726" s="6"/>
      <c r="G726" s="13"/>
      <c r="L726" s="10"/>
      <c r="M726" s="10"/>
    </row>
    <row r="727" spans="1:13" s="7" customFormat="1" ht="15" customHeight="1" x14ac:dyDescent="0.25">
      <c r="A727" s="6"/>
      <c r="B727" s="6"/>
      <c r="G727" s="13"/>
      <c r="L727" s="10"/>
      <c r="M727" s="10"/>
    </row>
    <row r="728" spans="1:13" s="7" customFormat="1" ht="15" customHeight="1" x14ac:dyDescent="0.25">
      <c r="A728" s="6"/>
      <c r="B728" s="6"/>
      <c r="G728" s="13"/>
      <c r="L728" s="10"/>
      <c r="M728" s="10"/>
    </row>
    <row r="729" spans="1:13" s="7" customFormat="1" ht="15" customHeight="1" x14ac:dyDescent="0.25">
      <c r="A729" s="6"/>
      <c r="B729" s="6"/>
      <c r="G729" s="13"/>
      <c r="L729" s="10"/>
      <c r="M729" s="10"/>
    </row>
    <row r="730" spans="1:13" s="7" customFormat="1" ht="15" customHeight="1" x14ac:dyDescent="0.25">
      <c r="A730" s="6"/>
      <c r="B730" s="6"/>
      <c r="G730" s="13"/>
      <c r="L730" s="10"/>
      <c r="M730" s="10"/>
    </row>
    <row r="731" spans="1:13" s="7" customFormat="1" ht="15" customHeight="1" x14ac:dyDescent="0.25">
      <c r="A731" s="6"/>
      <c r="B731" s="6"/>
      <c r="G731" s="13"/>
      <c r="L731" s="10"/>
      <c r="M731" s="10"/>
    </row>
    <row r="732" spans="1:13" s="7" customFormat="1" ht="15" customHeight="1" x14ac:dyDescent="0.25">
      <c r="A732" s="6"/>
      <c r="B732" s="6"/>
      <c r="G732" s="13"/>
      <c r="L732" s="10"/>
      <c r="M732" s="10"/>
    </row>
    <row r="733" spans="1:13" s="7" customFormat="1" ht="15" customHeight="1" x14ac:dyDescent="0.25">
      <c r="A733" s="6"/>
      <c r="B733" s="6"/>
      <c r="G733" s="13"/>
      <c r="L733" s="10"/>
      <c r="M733" s="10"/>
    </row>
    <row r="734" spans="1:13" s="7" customFormat="1" ht="15" customHeight="1" x14ac:dyDescent="0.25">
      <c r="A734" s="6"/>
      <c r="B734" s="6"/>
      <c r="G734" s="13"/>
      <c r="L734" s="10"/>
      <c r="M734" s="10"/>
    </row>
    <row r="735" spans="1:13" s="7" customFormat="1" ht="15" customHeight="1" x14ac:dyDescent="0.25">
      <c r="A735" s="6"/>
      <c r="B735" s="6"/>
      <c r="G735" s="13"/>
      <c r="L735" s="10"/>
      <c r="M735" s="10"/>
    </row>
    <row r="736" spans="1:13" s="7" customFormat="1" ht="15" customHeight="1" x14ac:dyDescent="0.25">
      <c r="A736" s="6"/>
      <c r="B736" s="6"/>
      <c r="G736" s="13"/>
      <c r="L736" s="10"/>
      <c r="M736" s="10"/>
    </row>
    <row r="737" spans="1:13" s="7" customFormat="1" ht="15" customHeight="1" x14ac:dyDescent="0.25">
      <c r="A737" s="6"/>
      <c r="B737" s="6"/>
      <c r="G737" s="13"/>
      <c r="L737" s="10"/>
      <c r="M737" s="10"/>
    </row>
    <row r="738" spans="1:13" s="7" customFormat="1" ht="15" customHeight="1" x14ac:dyDescent="0.25">
      <c r="A738" s="6"/>
      <c r="B738" s="6"/>
      <c r="G738" s="13"/>
      <c r="L738" s="10"/>
      <c r="M738" s="10"/>
    </row>
    <row r="739" spans="1:13" s="7" customFormat="1" ht="15" customHeight="1" x14ac:dyDescent="0.25">
      <c r="A739" s="6"/>
      <c r="B739" s="6"/>
      <c r="G739" s="13"/>
      <c r="L739" s="10"/>
      <c r="M739" s="10"/>
    </row>
    <row r="740" spans="1:13" s="7" customFormat="1" ht="15" customHeight="1" x14ac:dyDescent="0.25">
      <c r="A740" s="6"/>
      <c r="B740" s="6"/>
      <c r="G740" s="13"/>
      <c r="L740" s="10"/>
      <c r="M740" s="10"/>
    </row>
    <row r="741" spans="1:13" s="7" customFormat="1" ht="15" customHeight="1" x14ac:dyDescent="0.25">
      <c r="A741" s="6"/>
      <c r="B741" s="6"/>
      <c r="G741" s="13"/>
      <c r="L741" s="10"/>
      <c r="M741" s="10"/>
    </row>
    <row r="742" spans="1:13" s="7" customFormat="1" ht="15" customHeight="1" x14ac:dyDescent="0.25">
      <c r="A742" s="6"/>
      <c r="B742" s="6"/>
      <c r="G742" s="13"/>
      <c r="L742" s="10"/>
      <c r="M742" s="10"/>
    </row>
    <row r="743" spans="1:13" s="7" customFormat="1" ht="15" customHeight="1" x14ac:dyDescent="0.25">
      <c r="A743" s="6"/>
      <c r="B743" s="6"/>
      <c r="G743" s="13"/>
      <c r="L743" s="10"/>
      <c r="M743" s="10"/>
    </row>
    <row r="744" spans="1:13" s="7" customFormat="1" ht="15" customHeight="1" x14ac:dyDescent="0.25">
      <c r="A744" s="6"/>
      <c r="B744" s="6"/>
      <c r="G744" s="13"/>
      <c r="L744" s="10"/>
      <c r="M744" s="10"/>
    </row>
    <row r="745" spans="1:13" s="7" customFormat="1" ht="15" customHeight="1" x14ac:dyDescent="0.25">
      <c r="A745" s="6"/>
      <c r="B745" s="6"/>
      <c r="G745" s="13"/>
      <c r="L745" s="10"/>
      <c r="M745" s="10"/>
    </row>
    <row r="746" spans="1:13" s="7" customFormat="1" ht="15" customHeight="1" x14ac:dyDescent="0.25">
      <c r="A746" s="6"/>
      <c r="B746" s="6"/>
      <c r="G746" s="13"/>
      <c r="L746" s="10"/>
      <c r="M746" s="10"/>
    </row>
    <row r="747" spans="1:13" s="7" customFormat="1" ht="15" customHeight="1" x14ac:dyDescent="0.25">
      <c r="A747" s="6"/>
      <c r="B747" s="6"/>
      <c r="G747" s="13"/>
      <c r="L747" s="10"/>
      <c r="M747" s="10"/>
    </row>
    <row r="748" spans="1:13" s="7" customFormat="1" ht="15" customHeight="1" x14ac:dyDescent="0.25">
      <c r="A748" s="6"/>
      <c r="B748" s="6"/>
      <c r="G748" s="13"/>
      <c r="L748" s="10"/>
      <c r="M748" s="10"/>
    </row>
    <row r="749" spans="1:13" s="7" customFormat="1" ht="15" customHeight="1" x14ac:dyDescent="0.25">
      <c r="A749" s="6"/>
      <c r="B749" s="6"/>
      <c r="G749" s="13"/>
      <c r="L749" s="10"/>
      <c r="M749" s="10"/>
    </row>
    <row r="750" spans="1:13" s="7" customFormat="1" ht="15" customHeight="1" x14ac:dyDescent="0.25">
      <c r="A750" s="6"/>
      <c r="B750" s="6"/>
      <c r="G750" s="13"/>
      <c r="L750" s="10"/>
      <c r="M750" s="10"/>
    </row>
    <row r="751" spans="1:13" s="7" customFormat="1" ht="15" customHeight="1" x14ac:dyDescent="0.25">
      <c r="A751" s="6"/>
      <c r="B751" s="6"/>
      <c r="G751" s="13"/>
      <c r="L751" s="10"/>
      <c r="M751" s="10"/>
    </row>
    <row r="752" spans="1:13" s="7" customFormat="1" ht="15" customHeight="1" x14ac:dyDescent="0.25">
      <c r="A752" s="6"/>
      <c r="B752" s="6"/>
      <c r="G752" s="13"/>
      <c r="L752" s="10"/>
      <c r="M752" s="10"/>
    </row>
    <row r="753" spans="1:13" s="7" customFormat="1" ht="15" customHeight="1" x14ac:dyDescent="0.25">
      <c r="A753" s="6"/>
      <c r="B753" s="6"/>
      <c r="G753" s="13"/>
      <c r="L753" s="10"/>
      <c r="M753" s="10"/>
    </row>
    <row r="754" spans="1:13" s="7" customFormat="1" ht="15" customHeight="1" x14ac:dyDescent="0.25">
      <c r="A754" s="6"/>
      <c r="B754" s="6"/>
      <c r="G754" s="13"/>
      <c r="L754" s="10"/>
      <c r="M754" s="10"/>
    </row>
    <row r="755" spans="1:13" s="7" customFormat="1" ht="15" customHeight="1" x14ac:dyDescent="0.25">
      <c r="A755" s="6"/>
      <c r="B755" s="6"/>
      <c r="G755" s="13"/>
      <c r="L755" s="10"/>
      <c r="M755" s="10"/>
    </row>
    <row r="756" spans="1:13" s="7" customFormat="1" ht="15" customHeight="1" x14ac:dyDescent="0.25">
      <c r="A756" s="6"/>
      <c r="B756" s="6"/>
      <c r="G756" s="13"/>
      <c r="L756" s="10"/>
      <c r="M756" s="10"/>
    </row>
    <row r="757" spans="1:13" s="7" customFormat="1" ht="15" customHeight="1" x14ac:dyDescent="0.25">
      <c r="A757" s="6"/>
      <c r="B757" s="6"/>
      <c r="G757" s="13"/>
      <c r="L757" s="10"/>
      <c r="M757" s="10"/>
    </row>
    <row r="758" spans="1:13" s="7" customFormat="1" ht="15" customHeight="1" x14ac:dyDescent="0.25">
      <c r="A758" s="6"/>
      <c r="B758" s="6"/>
      <c r="G758" s="13"/>
      <c r="L758" s="10"/>
      <c r="M758" s="10"/>
    </row>
    <row r="759" spans="1:13" s="7" customFormat="1" ht="15" customHeight="1" x14ac:dyDescent="0.25">
      <c r="A759" s="6"/>
      <c r="B759" s="6"/>
      <c r="G759" s="13"/>
      <c r="L759" s="10"/>
      <c r="M759" s="10"/>
    </row>
    <row r="760" spans="1:13" s="7" customFormat="1" ht="15" customHeight="1" x14ac:dyDescent="0.25">
      <c r="A760" s="6"/>
      <c r="B760" s="6"/>
      <c r="G760" s="13"/>
      <c r="L760" s="10"/>
      <c r="M760" s="10"/>
    </row>
    <row r="761" spans="1:13" s="7" customFormat="1" ht="15" customHeight="1" x14ac:dyDescent="0.25">
      <c r="A761" s="6"/>
      <c r="B761" s="6"/>
      <c r="G761" s="13"/>
      <c r="L761" s="10"/>
      <c r="M761" s="10"/>
    </row>
    <row r="762" spans="1:13" s="7" customFormat="1" ht="15" customHeight="1" x14ac:dyDescent="0.25">
      <c r="A762" s="6"/>
      <c r="B762" s="6"/>
      <c r="G762" s="13"/>
      <c r="L762" s="10"/>
      <c r="M762" s="10"/>
    </row>
    <row r="763" spans="1:13" s="7" customFormat="1" ht="15" customHeight="1" x14ac:dyDescent="0.25">
      <c r="A763" s="6"/>
      <c r="B763" s="6"/>
      <c r="G763" s="13"/>
      <c r="L763" s="10"/>
      <c r="M763" s="10"/>
    </row>
    <row r="764" spans="1:13" s="7" customFormat="1" ht="15" customHeight="1" x14ac:dyDescent="0.25">
      <c r="A764" s="6"/>
      <c r="B764" s="6"/>
      <c r="G764" s="13"/>
      <c r="L764" s="10"/>
      <c r="M764" s="10"/>
    </row>
    <row r="765" spans="1:13" s="7" customFormat="1" ht="15" customHeight="1" x14ac:dyDescent="0.25">
      <c r="A765" s="6"/>
      <c r="B765" s="6"/>
      <c r="G765" s="13"/>
      <c r="L765" s="10"/>
      <c r="M765" s="10"/>
    </row>
    <row r="766" spans="1:13" s="7" customFormat="1" ht="15" customHeight="1" x14ac:dyDescent="0.25">
      <c r="A766" s="6"/>
      <c r="B766" s="6"/>
      <c r="G766" s="13"/>
      <c r="L766" s="10"/>
      <c r="M766" s="10"/>
    </row>
    <row r="767" spans="1:13" s="7" customFormat="1" ht="15" customHeight="1" x14ac:dyDescent="0.25">
      <c r="A767" s="6"/>
      <c r="B767" s="6"/>
      <c r="G767" s="13"/>
      <c r="L767" s="10"/>
      <c r="M767" s="10"/>
    </row>
    <row r="768" spans="1:13" s="7" customFormat="1" ht="15" customHeight="1" x14ac:dyDescent="0.25">
      <c r="A768" s="6"/>
      <c r="B768" s="6"/>
      <c r="G768" s="13"/>
      <c r="L768" s="10"/>
      <c r="M768" s="10"/>
    </row>
    <row r="769" spans="1:13" s="7" customFormat="1" ht="15" customHeight="1" x14ac:dyDescent="0.25">
      <c r="A769" s="6"/>
      <c r="B769" s="6"/>
      <c r="G769" s="13"/>
      <c r="L769" s="10"/>
      <c r="M769" s="10"/>
    </row>
    <row r="770" spans="1:13" s="7" customFormat="1" ht="15" customHeight="1" x14ac:dyDescent="0.25">
      <c r="A770" s="6"/>
      <c r="B770" s="6"/>
      <c r="G770" s="13"/>
      <c r="L770" s="10"/>
      <c r="M770" s="10"/>
    </row>
    <row r="771" spans="1:13" s="7" customFormat="1" ht="15" customHeight="1" x14ac:dyDescent="0.25">
      <c r="A771" s="6"/>
      <c r="B771" s="6"/>
      <c r="G771" s="13"/>
      <c r="L771" s="10"/>
      <c r="M771" s="10"/>
    </row>
    <row r="772" spans="1:13" s="7" customFormat="1" ht="15" customHeight="1" x14ac:dyDescent="0.25">
      <c r="A772" s="6"/>
      <c r="B772" s="6"/>
      <c r="G772" s="13"/>
      <c r="L772" s="10"/>
      <c r="M772" s="10"/>
    </row>
    <row r="773" spans="1:13" s="7" customFormat="1" ht="15" customHeight="1" x14ac:dyDescent="0.25">
      <c r="A773" s="6"/>
      <c r="B773" s="6"/>
      <c r="G773" s="13"/>
      <c r="L773" s="10"/>
      <c r="M773" s="10"/>
    </row>
    <row r="774" spans="1:13" s="7" customFormat="1" ht="15" customHeight="1" x14ac:dyDescent="0.25">
      <c r="A774" s="6"/>
      <c r="B774" s="6"/>
      <c r="G774" s="13"/>
      <c r="L774" s="10"/>
      <c r="M774" s="10"/>
    </row>
    <row r="775" spans="1:13" s="7" customFormat="1" ht="15" customHeight="1" x14ac:dyDescent="0.25">
      <c r="A775" s="6"/>
      <c r="B775" s="6"/>
      <c r="G775" s="13"/>
      <c r="L775" s="10"/>
      <c r="M775" s="10"/>
    </row>
    <row r="776" spans="1:13" s="7" customFormat="1" ht="15" customHeight="1" x14ac:dyDescent="0.25">
      <c r="A776" s="6"/>
      <c r="B776" s="6"/>
      <c r="G776" s="13"/>
      <c r="L776" s="10"/>
      <c r="M776" s="10"/>
    </row>
  </sheetData>
  <mergeCells count="1093">
    <mergeCell ref="N584:N613"/>
    <mergeCell ref="N614:N620"/>
    <mergeCell ref="N642:N650"/>
    <mergeCell ref="N651:N654"/>
    <mergeCell ref="N655:N660"/>
    <mergeCell ref="A661:A677"/>
    <mergeCell ref="B661:B677"/>
    <mergeCell ref="C676:C677"/>
    <mergeCell ref="D676:D677"/>
    <mergeCell ref="K661:K662"/>
    <mergeCell ref="E663:E664"/>
    <mergeCell ref="F663:F664"/>
    <mergeCell ref="C661:C666"/>
    <mergeCell ref="E665:E666"/>
    <mergeCell ref="F665:F666"/>
    <mergeCell ref="K663:K664"/>
    <mergeCell ref="K665:K666"/>
    <mergeCell ref="D661:D666"/>
    <mergeCell ref="K334:K335"/>
    <mergeCell ref="C363:C365"/>
    <mergeCell ref="D372:D373"/>
    <mergeCell ref="D342:D353"/>
    <mergeCell ref="C342:C353"/>
    <mergeCell ref="C334:C336"/>
    <mergeCell ref="D334:D336"/>
    <mergeCell ref="D369:D371"/>
    <mergeCell ref="D473:D475"/>
    <mergeCell ref="C473:C475"/>
    <mergeCell ref="K473:K474"/>
    <mergeCell ref="E382:E383"/>
    <mergeCell ref="F380:F381"/>
    <mergeCell ref="E350:E351"/>
    <mergeCell ref="F382:F383"/>
    <mergeCell ref="F384:F385"/>
    <mergeCell ref="F350:F351"/>
    <mergeCell ref="K354:K355"/>
    <mergeCell ref="K457:K458"/>
    <mergeCell ref="L661:L662"/>
    <mergeCell ref="L663:L664"/>
    <mergeCell ref="L665:L666"/>
    <mergeCell ref="L667:L668"/>
    <mergeCell ref="L671:L672"/>
    <mergeCell ref="K667:K668"/>
    <mergeCell ref="L642:L643"/>
    <mergeCell ref="L637:L639"/>
    <mergeCell ref="K568:K569"/>
    <mergeCell ref="L532:L533"/>
    <mergeCell ref="L536:L537"/>
    <mergeCell ref="L540:L541"/>
    <mergeCell ref="L542:L543"/>
    <mergeCell ref="L545:L546"/>
    <mergeCell ref="L548:L549"/>
    <mergeCell ref="L552:L553"/>
    <mergeCell ref="K523:K524"/>
    <mergeCell ref="L633:L634"/>
    <mergeCell ref="L621:L622"/>
    <mergeCell ref="L614:L615"/>
    <mergeCell ref="L646:L647"/>
    <mergeCell ref="L629:L630"/>
    <mergeCell ref="L624:L626"/>
    <mergeCell ref="L561:L562"/>
    <mergeCell ref="K624:K625"/>
    <mergeCell ref="L565:L566"/>
    <mergeCell ref="K540:K541"/>
    <mergeCell ref="K570:K571"/>
    <mergeCell ref="K573:K574"/>
    <mergeCell ref="K534:K535"/>
    <mergeCell ref="K536:K537"/>
    <mergeCell ref="L568:L569"/>
    <mergeCell ref="K366:K367"/>
    <mergeCell ref="L369:L370"/>
    <mergeCell ref="L374:L375"/>
    <mergeCell ref="L380:L381"/>
    <mergeCell ref="L382:L383"/>
    <mergeCell ref="K325:K326"/>
    <mergeCell ref="K467:K468"/>
    <mergeCell ref="N661:N677"/>
    <mergeCell ref="C667:C670"/>
    <mergeCell ref="D667:D670"/>
    <mergeCell ref="C671:C673"/>
    <mergeCell ref="D671:D673"/>
    <mergeCell ref="K671:K672"/>
    <mergeCell ref="C674:C675"/>
    <mergeCell ref="D674:D675"/>
    <mergeCell ref="L607:L608"/>
    <mergeCell ref="D532:D541"/>
    <mergeCell ref="E540:E541"/>
    <mergeCell ref="F540:F541"/>
    <mergeCell ref="D485:D486"/>
    <mergeCell ref="D612:D613"/>
    <mergeCell ref="D619:D620"/>
    <mergeCell ref="K621:K622"/>
    <mergeCell ref="L550:L551"/>
    <mergeCell ref="K565:K566"/>
    <mergeCell ref="L526:L527"/>
    <mergeCell ref="L644:L645"/>
    <mergeCell ref="K550:K551"/>
    <mergeCell ref="L499:L500"/>
    <mergeCell ref="L502:L503"/>
    <mergeCell ref="C526:C529"/>
    <mergeCell ref="F516:F517"/>
    <mergeCell ref="L387:L388"/>
    <mergeCell ref="L390:L391"/>
    <mergeCell ref="L393:L394"/>
    <mergeCell ref="L399:L400"/>
    <mergeCell ref="K442:K443"/>
    <mergeCell ref="K493:K494"/>
    <mergeCell ref="K502:K503"/>
    <mergeCell ref="L442:L443"/>
    <mergeCell ref="L152:L153"/>
    <mergeCell ref="L179:L180"/>
    <mergeCell ref="L376:L377"/>
    <mergeCell ref="L187:L188"/>
    <mergeCell ref="K319:K320"/>
    <mergeCell ref="K313:K314"/>
    <mergeCell ref="K315:K316"/>
    <mergeCell ref="K328:K329"/>
    <mergeCell ref="K382:K383"/>
    <mergeCell ref="K363:K364"/>
    <mergeCell ref="K369:K370"/>
    <mergeCell ref="K376:K377"/>
    <mergeCell ref="K384:K385"/>
    <mergeCell ref="K360:K361"/>
    <mergeCell ref="K342:K343"/>
    <mergeCell ref="L439:L440"/>
    <mergeCell ref="L350:L351"/>
    <mergeCell ref="L250:L251"/>
    <mergeCell ref="L234:L235"/>
    <mergeCell ref="L354:L355"/>
    <mergeCell ref="L324"/>
    <mergeCell ref="K261:K262"/>
    <mergeCell ref="K270:K271"/>
    <mergeCell ref="L315:L316"/>
    <mergeCell ref="K405:K406"/>
    <mergeCell ref="L415:L416"/>
    <mergeCell ref="K439:K440"/>
    <mergeCell ref="K393:K394"/>
    <mergeCell ref="K430:K431"/>
    <mergeCell ref="K499:K500"/>
    <mergeCell ref="K487:K488"/>
    <mergeCell ref="K505:K506"/>
    <mergeCell ref="K445:K446"/>
    <mergeCell ref="L473:L474"/>
    <mergeCell ref="L605:L606"/>
    <mergeCell ref="L609:L610"/>
    <mergeCell ref="L410:L411"/>
    <mergeCell ref="L467:L468"/>
    <mergeCell ref="L470:L471"/>
    <mergeCell ref="L491:L492"/>
    <mergeCell ref="L401:L402"/>
    <mergeCell ref="L432:L433"/>
    <mergeCell ref="K403:K404"/>
    <mergeCell ref="K412:K413"/>
    <mergeCell ref="K415:K416"/>
    <mergeCell ref="K510:K511"/>
    <mergeCell ref="K516:K517"/>
    <mergeCell ref="L505:L506"/>
    <mergeCell ref="K520:K521"/>
    <mergeCell ref="L520:L521"/>
    <mergeCell ref="L570:L571"/>
    <mergeCell ref="L573:L574"/>
    <mergeCell ref="L576:L577"/>
    <mergeCell ref="L405:L406"/>
    <mergeCell ref="L407:L408"/>
    <mergeCell ref="K401:K402"/>
    <mergeCell ref="K378:K379"/>
    <mergeCell ref="K461:K462"/>
    <mergeCell ref="K434:K435"/>
    <mergeCell ref="K432:K433"/>
    <mergeCell ref="K291:K292"/>
    <mergeCell ref="K303:K304"/>
    <mergeCell ref="K300:K301"/>
    <mergeCell ref="K426:K427"/>
    <mergeCell ref="K532:K533"/>
    <mergeCell ref="L510:L511"/>
    <mergeCell ref="B1:M1"/>
    <mergeCell ref="N157:N186"/>
    <mergeCell ref="N129:N156"/>
    <mergeCell ref="N65:N88"/>
    <mergeCell ref="N56:N64"/>
    <mergeCell ref="N52:N55"/>
    <mergeCell ref="N37:N51"/>
    <mergeCell ref="C107:C109"/>
    <mergeCell ref="D107:D109"/>
    <mergeCell ref="C104:C106"/>
    <mergeCell ref="D104:D106"/>
    <mergeCell ref="E95:E96"/>
    <mergeCell ref="F95:F96"/>
    <mergeCell ref="E98:E99"/>
    <mergeCell ref="F98:F99"/>
    <mergeCell ref="C41:C43"/>
    <mergeCell ref="D41:D43"/>
    <mergeCell ref="K512:K513"/>
    <mergeCell ref="K390:K391"/>
    <mergeCell ref="K387:K388"/>
    <mergeCell ref="C44:C46"/>
    <mergeCell ref="K145:K146"/>
    <mergeCell ref="K78:K79"/>
    <mergeCell ref="C65:C74"/>
    <mergeCell ref="F73:F74"/>
    <mergeCell ref="C120:C123"/>
    <mergeCell ref="D120:D123"/>
    <mergeCell ref="L182:L184"/>
    <mergeCell ref="C59:C60"/>
    <mergeCell ref="K20:K21"/>
    <mergeCell ref="K41:K42"/>
    <mergeCell ref="C11:C13"/>
    <mergeCell ref="D11:D13"/>
    <mergeCell ref="L133:L134"/>
    <mergeCell ref="L135:L136"/>
    <mergeCell ref="N374:N398"/>
    <mergeCell ref="N399:N425"/>
    <mergeCell ref="L291:L292"/>
    <mergeCell ref="L294:L295"/>
    <mergeCell ref="L297:L298"/>
    <mergeCell ref="L360:L361"/>
    <mergeCell ref="L363:L364"/>
    <mergeCell ref="F344:F345"/>
    <mergeCell ref="K337:K338"/>
    <mergeCell ref="K350:K351"/>
    <mergeCell ref="L256:L257"/>
    <mergeCell ref="K286:K287"/>
    <mergeCell ref="K284:K285"/>
    <mergeCell ref="F313:F314"/>
    <mergeCell ref="K254:K255"/>
    <mergeCell ref="K256:K257"/>
    <mergeCell ref="L246:L247"/>
    <mergeCell ref="F69:F70"/>
    <mergeCell ref="K75:K76"/>
    <mergeCell ref="N426:N452"/>
    <mergeCell ref="N453:N486"/>
    <mergeCell ref="N207:N228"/>
    <mergeCell ref="N187:N206"/>
    <mergeCell ref="L306:L307"/>
    <mergeCell ref="L325:L326"/>
    <mergeCell ref="L311:L312"/>
    <mergeCell ref="L313:L314"/>
    <mergeCell ref="L317:L318"/>
    <mergeCell ref="L319:L320"/>
    <mergeCell ref="L322:L323"/>
    <mergeCell ref="L224:L225"/>
    <mergeCell ref="L229:L230"/>
    <mergeCell ref="L238:L239"/>
    <mergeCell ref="L241:L242"/>
    <mergeCell ref="L244:L245"/>
    <mergeCell ref="L254:L255"/>
    <mergeCell ref="L328:L329"/>
    <mergeCell ref="L331:L332"/>
    <mergeCell ref="L476:L477"/>
    <mergeCell ref="L197:L198"/>
    <mergeCell ref="L418:L419"/>
    <mergeCell ref="L412:L413"/>
    <mergeCell ref="L430:L431"/>
    <mergeCell ref="N229:N249"/>
    <mergeCell ref="N250:N269"/>
    <mergeCell ref="N270:N277"/>
    <mergeCell ref="N278:N310"/>
    <mergeCell ref="N311:N341"/>
    <mergeCell ref="N342:N373"/>
    <mergeCell ref="L344:L345"/>
    <mergeCell ref="L348:L349"/>
    <mergeCell ref="K322:K323"/>
    <mergeCell ref="K346:K347"/>
    <mergeCell ref="K234:K235"/>
    <mergeCell ref="K231:K232"/>
    <mergeCell ref="K294:K295"/>
    <mergeCell ref="L300:L301"/>
    <mergeCell ref="L303:L304"/>
    <mergeCell ref="K311:K312"/>
    <mergeCell ref="F322:F323"/>
    <mergeCell ref="K137:K138"/>
    <mergeCell ref="K140:K141"/>
    <mergeCell ref="L148:L149"/>
    <mergeCell ref="K331:K332"/>
    <mergeCell ref="F193:F194"/>
    <mergeCell ref="F197:F198"/>
    <mergeCell ref="F215:F216"/>
    <mergeCell ref="K213:K214"/>
    <mergeCell ref="K193:K194"/>
    <mergeCell ref="K199:K200"/>
    <mergeCell ref="F252:F253"/>
    <mergeCell ref="K81:K82"/>
    <mergeCell ref="K117:K118"/>
    <mergeCell ref="L124:L125"/>
    <mergeCell ref="K197:K198"/>
    <mergeCell ref="K157:K158"/>
    <mergeCell ref="K189:K190"/>
    <mergeCell ref="K159:K160"/>
    <mergeCell ref="K209:K210"/>
    <mergeCell ref="K152:K153"/>
    <mergeCell ref="K150:K151"/>
    <mergeCell ref="L270:L271"/>
    <mergeCell ref="K161:K162"/>
    <mergeCell ref="K207:K208"/>
    <mergeCell ref="K170:K171"/>
    <mergeCell ref="K215:K216"/>
    <mergeCell ref="K238:K239"/>
    <mergeCell ref="F317:F318"/>
    <mergeCell ref="K306:K307"/>
    <mergeCell ref="L168:L169"/>
    <mergeCell ref="L231:L232"/>
    <mergeCell ref="L129:L130"/>
    <mergeCell ref="L199:L200"/>
    <mergeCell ref="L150:L151"/>
    <mergeCell ref="K218:K219"/>
    <mergeCell ref="L221:L222"/>
    <mergeCell ref="L137:L138"/>
    <mergeCell ref="L140:L141"/>
    <mergeCell ref="L131:L132"/>
    <mergeCell ref="F254:F255"/>
    <mergeCell ref="K241:K242"/>
    <mergeCell ref="L142:L143"/>
    <mergeCell ref="K124:K125"/>
    <mergeCell ref="K133:K134"/>
    <mergeCell ref="L89:L90"/>
    <mergeCell ref="K202:K203"/>
    <mergeCell ref="K135:K136"/>
    <mergeCell ref="F403:F404"/>
    <mergeCell ref="E407:E408"/>
    <mergeCell ref="K399:K400"/>
    <mergeCell ref="E322:E323"/>
    <mergeCell ref="L384:L385"/>
    <mergeCell ref="K374:K375"/>
    <mergeCell ref="K380:K381"/>
    <mergeCell ref="L357:L358"/>
    <mergeCell ref="L261:L262"/>
    <mergeCell ref="L264:L265"/>
    <mergeCell ref="L273:L274"/>
    <mergeCell ref="E344:E345"/>
    <mergeCell ref="E254:E255"/>
    <mergeCell ref="E211:E212"/>
    <mergeCell ref="L145:L146"/>
    <mergeCell ref="K142:K143"/>
    <mergeCell ref="K120:K121"/>
    <mergeCell ref="K98:K99"/>
    <mergeCell ref="K191:K192"/>
    <mergeCell ref="K211:K212"/>
    <mergeCell ref="L202:L203"/>
    <mergeCell ref="K182:K183"/>
    <mergeCell ref="K264:K265"/>
    <mergeCell ref="K418:K419"/>
    <mergeCell ref="K148:K149"/>
    <mergeCell ref="K187:K188"/>
    <mergeCell ref="F282:F283"/>
    <mergeCell ref="F284:F285"/>
    <mergeCell ref="K282:K283"/>
    <mergeCell ref="F376:F377"/>
    <mergeCell ref="L334:L335"/>
    <mergeCell ref="L337:L338"/>
    <mergeCell ref="L342:L343"/>
    <mergeCell ref="L346:L347"/>
    <mergeCell ref="K344:K345"/>
    <mergeCell ref="F319:F320"/>
    <mergeCell ref="F286:F287"/>
    <mergeCell ref="K348:K349"/>
    <mergeCell ref="L366:L367"/>
    <mergeCell ref="L378:L379"/>
    <mergeCell ref="F211:F212"/>
    <mergeCell ref="L157:L158"/>
    <mergeCell ref="L161:L162"/>
    <mergeCell ref="F168:F169"/>
    <mergeCell ref="L403:L404"/>
    <mergeCell ref="K280:K281"/>
    <mergeCell ref="K297:K298"/>
    <mergeCell ref="K273:K274"/>
    <mergeCell ref="L207:L208"/>
    <mergeCell ref="K173:K174"/>
    <mergeCell ref="K317:K318"/>
    <mergeCell ref="K229:K230"/>
    <mergeCell ref="L278:L279"/>
    <mergeCell ref="K278:K279"/>
    <mergeCell ref="K357:K358"/>
    <mergeCell ref="F512:F513"/>
    <mergeCell ref="E512:E513"/>
    <mergeCell ref="E319:E320"/>
    <mergeCell ref="E315:E316"/>
    <mergeCell ref="F315:F316"/>
    <mergeCell ref="E313:E314"/>
    <mergeCell ref="C337:C339"/>
    <mergeCell ref="D337:D339"/>
    <mergeCell ref="E348:E349"/>
    <mergeCell ref="F348:F349"/>
    <mergeCell ref="E378:E379"/>
    <mergeCell ref="F378:F379"/>
    <mergeCell ref="D393:D396"/>
    <mergeCell ref="C397:C398"/>
    <mergeCell ref="D397:D398"/>
    <mergeCell ref="C390:C392"/>
    <mergeCell ref="D390:D392"/>
    <mergeCell ref="D331:D333"/>
    <mergeCell ref="E405:E406"/>
    <mergeCell ref="F405:F406"/>
    <mergeCell ref="F432:F433"/>
    <mergeCell ref="E380:E381"/>
    <mergeCell ref="E376:E377"/>
    <mergeCell ref="D311:D324"/>
    <mergeCell ref="F401:F402"/>
    <mergeCell ref="F493:F494"/>
    <mergeCell ref="F428:F429"/>
    <mergeCell ref="E410:E411"/>
    <mergeCell ref="F410:F411"/>
    <mergeCell ref="E401:E402"/>
    <mergeCell ref="F437:F438"/>
    <mergeCell ref="E403:E404"/>
    <mergeCell ref="C52:C53"/>
    <mergeCell ref="D52:D53"/>
    <mergeCell ref="C56:C58"/>
    <mergeCell ref="E69:E70"/>
    <mergeCell ref="D127:D128"/>
    <mergeCell ref="C117:C119"/>
    <mergeCell ref="C84:C86"/>
    <mergeCell ref="D84:D85"/>
    <mergeCell ref="D56:D58"/>
    <mergeCell ref="D173:D175"/>
    <mergeCell ref="D309:D310"/>
    <mergeCell ref="C278:C290"/>
    <mergeCell ref="E282:E283"/>
    <mergeCell ref="E284:E285"/>
    <mergeCell ref="E286:E287"/>
    <mergeCell ref="C276:C277"/>
    <mergeCell ref="C273:C275"/>
    <mergeCell ref="D273:D275"/>
    <mergeCell ref="C268:C269"/>
    <mergeCell ref="C270:C272"/>
    <mergeCell ref="C264:C266"/>
    <mergeCell ref="E231:E232"/>
    <mergeCell ref="E252:E253"/>
    <mergeCell ref="E135:E136"/>
    <mergeCell ref="E234:E235"/>
    <mergeCell ref="C75:C77"/>
    <mergeCell ref="E215:E216"/>
    <mergeCell ref="C300:C302"/>
    <mergeCell ref="D300:D302"/>
    <mergeCell ref="C309:C310"/>
    <mergeCell ref="E280:E281"/>
    <mergeCell ref="D218:D220"/>
    <mergeCell ref="B52:B55"/>
    <mergeCell ref="D54:D55"/>
    <mergeCell ref="C54:C55"/>
    <mergeCell ref="F67:F68"/>
    <mergeCell ref="F71:F72"/>
    <mergeCell ref="E71:E72"/>
    <mergeCell ref="E67:E68"/>
    <mergeCell ref="F135:F136"/>
    <mergeCell ref="E137:E138"/>
    <mergeCell ref="F137:F138"/>
    <mergeCell ref="F133:F134"/>
    <mergeCell ref="E93:E94"/>
    <mergeCell ref="B56:B64"/>
    <mergeCell ref="C124:C126"/>
    <mergeCell ref="D124:D126"/>
    <mergeCell ref="E73:E74"/>
    <mergeCell ref="L84:L85"/>
    <mergeCell ref="L117:L118"/>
    <mergeCell ref="K93:K94"/>
    <mergeCell ref="K73:K74"/>
    <mergeCell ref="L73:L74"/>
    <mergeCell ref="L65:L66"/>
    <mergeCell ref="L75:L76"/>
    <mergeCell ref="L56:L57"/>
    <mergeCell ref="D78:D80"/>
    <mergeCell ref="K107:K108"/>
    <mergeCell ref="K91:K92"/>
    <mergeCell ref="K122:K123"/>
    <mergeCell ref="K104:K105"/>
    <mergeCell ref="K102:K103"/>
    <mergeCell ref="L91:L92"/>
    <mergeCell ref="L93:L94"/>
    <mergeCell ref="L20:L22"/>
    <mergeCell ref="C20:C22"/>
    <mergeCell ref="D20:D22"/>
    <mergeCell ref="K5:K6"/>
    <mergeCell ref="K32:K33"/>
    <mergeCell ref="C14:C16"/>
    <mergeCell ref="D14:D16"/>
    <mergeCell ref="K14:K15"/>
    <mergeCell ref="L14:L15"/>
    <mergeCell ref="N89:N128"/>
    <mergeCell ref="K129:K130"/>
    <mergeCell ref="K131:K132"/>
    <mergeCell ref="K65:K66"/>
    <mergeCell ref="K69:K70"/>
    <mergeCell ref="K71:K72"/>
    <mergeCell ref="L81:L82"/>
    <mergeCell ref="L120:L123"/>
    <mergeCell ref="L100:L101"/>
    <mergeCell ref="K67:K68"/>
    <mergeCell ref="K89:K90"/>
    <mergeCell ref="L78:L79"/>
    <mergeCell ref="L107:L108"/>
    <mergeCell ref="L110:L111"/>
    <mergeCell ref="K113:K114"/>
    <mergeCell ref="L67:L68"/>
    <mergeCell ref="L95:L96"/>
    <mergeCell ref="C61:C62"/>
    <mergeCell ref="D61:D62"/>
    <mergeCell ref="D110:D112"/>
    <mergeCell ref="C113:C116"/>
    <mergeCell ref="D113:D116"/>
    <mergeCell ref="E131:E132"/>
    <mergeCell ref="L44:L45"/>
    <mergeCell ref="L69:L70"/>
    <mergeCell ref="L71:L72"/>
    <mergeCell ref="L104:L105"/>
    <mergeCell ref="B2:N2"/>
    <mergeCell ref="D3:K3"/>
    <mergeCell ref="C5:C7"/>
    <mergeCell ref="D5:D7"/>
    <mergeCell ref="C17:C19"/>
    <mergeCell ref="D17:D19"/>
    <mergeCell ref="F39:F40"/>
    <mergeCell ref="C37:C40"/>
    <mergeCell ref="C32:C34"/>
    <mergeCell ref="D32:D34"/>
    <mergeCell ref="C29:C31"/>
    <mergeCell ref="D29:D31"/>
    <mergeCell ref="E39:E40"/>
    <mergeCell ref="D37:D40"/>
    <mergeCell ref="E25:E26"/>
    <mergeCell ref="N29:N36"/>
    <mergeCell ref="N5:N28"/>
    <mergeCell ref="C23:C26"/>
    <mergeCell ref="D23:D26"/>
    <mergeCell ref="B5:B28"/>
    <mergeCell ref="K8:K9"/>
    <mergeCell ref="L5:L7"/>
    <mergeCell ref="C8:C10"/>
    <mergeCell ref="D8:D10"/>
    <mergeCell ref="K11:K12"/>
    <mergeCell ref="L11:L12"/>
    <mergeCell ref="L37:L38"/>
    <mergeCell ref="L8:L10"/>
    <mergeCell ref="L41:L42"/>
    <mergeCell ref="K17:K18"/>
    <mergeCell ref="K39:K40"/>
    <mergeCell ref="D65:D74"/>
    <mergeCell ref="C110:C112"/>
    <mergeCell ref="K23:K24"/>
    <mergeCell ref="K44:K45"/>
    <mergeCell ref="K84:K85"/>
    <mergeCell ref="C50:C51"/>
    <mergeCell ref="D50:D51"/>
    <mergeCell ref="C47:C49"/>
    <mergeCell ref="L32:L33"/>
    <mergeCell ref="L29:L30"/>
    <mergeCell ref="E102:E103"/>
    <mergeCell ref="L17:L19"/>
    <mergeCell ref="L39:L40"/>
    <mergeCell ref="L47:L48"/>
    <mergeCell ref="D44:D46"/>
    <mergeCell ref="E91:E92"/>
    <mergeCell ref="F91:F92"/>
    <mergeCell ref="K37:K38"/>
    <mergeCell ref="D47:D49"/>
    <mergeCell ref="K47:K48"/>
    <mergeCell ref="L23:L24"/>
    <mergeCell ref="E32:E33"/>
    <mergeCell ref="D59:D60"/>
    <mergeCell ref="L98:L99"/>
    <mergeCell ref="L102:L103"/>
    <mergeCell ref="K95:K96"/>
    <mergeCell ref="F102:F103"/>
    <mergeCell ref="K110:K111"/>
    <mergeCell ref="K56:K57"/>
    <mergeCell ref="K168:K169"/>
    <mergeCell ref="L170:L171"/>
    <mergeCell ref="L176:L177"/>
    <mergeCell ref="D244:D247"/>
    <mergeCell ref="D145:D147"/>
    <mergeCell ref="K176:K177"/>
    <mergeCell ref="K179:K180"/>
    <mergeCell ref="L164:L165"/>
    <mergeCell ref="F231:F232"/>
    <mergeCell ref="L252:L253"/>
    <mergeCell ref="F209:F210"/>
    <mergeCell ref="C218:C220"/>
    <mergeCell ref="D170:D172"/>
    <mergeCell ref="D187:D198"/>
    <mergeCell ref="D248:D249"/>
    <mergeCell ref="F213:F214"/>
    <mergeCell ref="E159:E160"/>
    <mergeCell ref="F159:F160"/>
    <mergeCell ref="E193:E194"/>
    <mergeCell ref="C87:C88"/>
    <mergeCell ref="C89:C103"/>
    <mergeCell ref="D89:D103"/>
    <mergeCell ref="C170:C172"/>
    <mergeCell ref="C250:C257"/>
    <mergeCell ref="E191:E192"/>
    <mergeCell ref="E189:E190"/>
    <mergeCell ref="E209:E210"/>
    <mergeCell ref="K244:K245"/>
    <mergeCell ref="L159:L160"/>
    <mergeCell ref="F131:F132"/>
    <mergeCell ref="E133:E134"/>
    <mergeCell ref="C294:C296"/>
    <mergeCell ref="D294:D296"/>
    <mergeCell ref="C261:C263"/>
    <mergeCell ref="C291:C293"/>
    <mergeCell ref="D276:D277"/>
    <mergeCell ref="D207:D217"/>
    <mergeCell ref="C199:C201"/>
    <mergeCell ref="D199:D201"/>
    <mergeCell ref="C148:C151"/>
    <mergeCell ref="C152:C154"/>
    <mergeCell ref="D148:D151"/>
    <mergeCell ref="C155:C156"/>
    <mergeCell ref="K164:K165"/>
    <mergeCell ref="C129:C141"/>
    <mergeCell ref="D129:D141"/>
    <mergeCell ref="E197:E198"/>
    <mergeCell ref="E140:E141"/>
    <mergeCell ref="F140:F141"/>
    <mergeCell ref="F191:F192"/>
    <mergeCell ref="E213:E214"/>
    <mergeCell ref="A52:A55"/>
    <mergeCell ref="A65:A88"/>
    <mergeCell ref="A89:A128"/>
    <mergeCell ref="D87:D88"/>
    <mergeCell ref="K250:K251"/>
    <mergeCell ref="K252:K253"/>
    <mergeCell ref="F256:F257"/>
    <mergeCell ref="K221:K222"/>
    <mergeCell ref="D224:D226"/>
    <mergeCell ref="K224:K225"/>
    <mergeCell ref="C185:C186"/>
    <mergeCell ref="C187:C198"/>
    <mergeCell ref="D202:D204"/>
    <mergeCell ref="B65:B88"/>
    <mergeCell ref="D75:D77"/>
    <mergeCell ref="C81:C83"/>
    <mergeCell ref="D81:D83"/>
    <mergeCell ref="D117:D119"/>
    <mergeCell ref="D185:D186"/>
    <mergeCell ref="C205:C206"/>
    <mergeCell ref="C244:C247"/>
    <mergeCell ref="E256:E257"/>
    <mergeCell ref="C157:C169"/>
    <mergeCell ref="D182:D184"/>
    <mergeCell ref="F93:F94"/>
    <mergeCell ref="C127:C128"/>
    <mergeCell ref="E161:E162"/>
    <mergeCell ref="F161:F162"/>
    <mergeCell ref="F164:F165"/>
    <mergeCell ref="C78:C80"/>
    <mergeCell ref="C173:C175"/>
    <mergeCell ref="C224:C226"/>
    <mergeCell ref="B207:B228"/>
    <mergeCell ref="C145:C147"/>
    <mergeCell ref="E346:E347"/>
    <mergeCell ref="F346:F347"/>
    <mergeCell ref="E317:E318"/>
    <mergeCell ref="F280:F281"/>
    <mergeCell ref="C306:C308"/>
    <mergeCell ref="D306:D308"/>
    <mergeCell ref="D227:D228"/>
    <mergeCell ref="D221:D223"/>
    <mergeCell ref="B250:B269"/>
    <mergeCell ref="C238:C240"/>
    <mergeCell ref="C297:C299"/>
    <mergeCell ref="D297:D299"/>
    <mergeCell ref="E164:E165"/>
    <mergeCell ref="E246:E247"/>
    <mergeCell ref="C303:C305"/>
    <mergeCell ref="D303:D305"/>
    <mergeCell ref="F189:F190"/>
    <mergeCell ref="F234:F235"/>
    <mergeCell ref="D268:D269"/>
    <mergeCell ref="D270:D272"/>
    <mergeCell ref="D264:D266"/>
    <mergeCell ref="C229:C237"/>
    <mergeCell ref="D278:D290"/>
    <mergeCell ref="D291:D293"/>
    <mergeCell ref="E168:E169"/>
    <mergeCell ref="A270:A277"/>
    <mergeCell ref="B311:B341"/>
    <mergeCell ref="C340:C341"/>
    <mergeCell ref="D340:D341"/>
    <mergeCell ref="D325:D327"/>
    <mergeCell ref="C311:C324"/>
    <mergeCell ref="C328:C330"/>
    <mergeCell ref="C331:C333"/>
    <mergeCell ref="C374:C386"/>
    <mergeCell ref="D374:D386"/>
    <mergeCell ref="D328:D330"/>
    <mergeCell ref="C325:C327"/>
    <mergeCell ref="B278:B310"/>
    <mergeCell ref="A278:A310"/>
    <mergeCell ref="B187:B206"/>
    <mergeCell ref="B129:B156"/>
    <mergeCell ref="B89:B128"/>
    <mergeCell ref="C202:C204"/>
    <mergeCell ref="A229:A249"/>
    <mergeCell ref="A250:A269"/>
    <mergeCell ref="C227:C228"/>
    <mergeCell ref="D229:D237"/>
    <mergeCell ref="D261:D263"/>
    <mergeCell ref="D238:D240"/>
    <mergeCell ref="C176:C178"/>
    <mergeCell ref="C207:C217"/>
    <mergeCell ref="D205:D206"/>
    <mergeCell ref="D250:D257"/>
    <mergeCell ref="D179:D181"/>
    <mergeCell ref="C182:C184"/>
    <mergeCell ref="D157:D169"/>
    <mergeCell ref="C221:C223"/>
    <mergeCell ref="K437:K438"/>
    <mergeCell ref="L465:L466"/>
    <mergeCell ref="A487:A509"/>
    <mergeCell ref="A510:A531"/>
    <mergeCell ref="A399:A425"/>
    <mergeCell ref="A129:A156"/>
    <mergeCell ref="A157:A186"/>
    <mergeCell ref="A187:A206"/>
    <mergeCell ref="A207:A228"/>
    <mergeCell ref="A453:A486"/>
    <mergeCell ref="D155:D156"/>
    <mergeCell ref="D152:D154"/>
    <mergeCell ref="C142:C144"/>
    <mergeCell ref="D142:D144"/>
    <mergeCell ref="B229:B249"/>
    <mergeCell ref="C248:C249"/>
    <mergeCell ref="C241:C243"/>
    <mergeCell ref="D241:D243"/>
    <mergeCell ref="B157:B186"/>
    <mergeCell ref="D176:D178"/>
    <mergeCell ref="C179:C181"/>
    <mergeCell ref="A426:A452"/>
    <mergeCell ref="C354:C356"/>
    <mergeCell ref="D354:D356"/>
    <mergeCell ref="C357:C359"/>
    <mergeCell ref="D505:D507"/>
    <mergeCell ref="C393:C396"/>
    <mergeCell ref="C510:C519"/>
    <mergeCell ref="C505:C507"/>
    <mergeCell ref="B342:B373"/>
    <mergeCell ref="C372:C373"/>
    <mergeCell ref="A374:A398"/>
    <mergeCell ref="A311:A341"/>
    <mergeCell ref="D415:D417"/>
    <mergeCell ref="C418:C420"/>
    <mergeCell ref="D418:D420"/>
    <mergeCell ref="D357:D359"/>
    <mergeCell ref="C360:C362"/>
    <mergeCell ref="D360:D362"/>
    <mergeCell ref="C366:C368"/>
    <mergeCell ref="D366:D368"/>
    <mergeCell ref="C369:C371"/>
    <mergeCell ref="B426:B452"/>
    <mergeCell ref="C448:C450"/>
    <mergeCell ref="D448:D450"/>
    <mergeCell ref="C412:C414"/>
    <mergeCell ref="D412:D414"/>
    <mergeCell ref="C415:C417"/>
    <mergeCell ref="C424:C425"/>
    <mergeCell ref="D424:D425"/>
    <mergeCell ref="D363:D365"/>
    <mergeCell ref="C442:C444"/>
    <mergeCell ref="D442:D444"/>
    <mergeCell ref="C439:C441"/>
    <mergeCell ref="D439:D441"/>
    <mergeCell ref="C399:C411"/>
    <mergeCell ref="D399:D411"/>
    <mergeCell ref="B399:B425"/>
    <mergeCell ref="C421:C423"/>
    <mergeCell ref="B374:B398"/>
    <mergeCell ref="D421:D423"/>
    <mergeCell ref="K448:K449"/>
    <mergeCell ref="L461:L462"/>
    <mergeCell ref="E457:E458"/>
    <mergeCell ref="F457:F458"/>
    <mergeCell ref="K455:K456"/>
    <mergeCell ref="C451:C452"/>
    <mergeCell ref="D451:D452"/>
    <mergeCell ref="F461:F462"/>
    <mergeCell ref="F407:F408"/>
    <mergeCell ref="K407:K408"/>
    <mergeCell ref="F430:F431"/>
    <mergeCell ref="F434:F435"/>
    <mergeCell ref="K421:K422"/>
    <mergeCell ref="L421:L422"/>
    <mergeCell ref="K459:K460"/>
    <mergeCell ref="D445:D447"/>
    <mergeCell ref="E430:E431"/>
    <mergeCell ref="E432:E433"/>
    <mergeCell ref="E428:E429"/>
    <mergeCell ref="L434:L435"/>
    <mergeCell ref="L437:L438"/>
    <mergeCell ref="L455:L456"/>
    <mergeCell ref="L445:L446"/>
    <mergeCell ref="L448:L449"/>
    <mergeCell ref="L459:L460"/>
    <mergeCell ref="L457:L458"/>
    <mergeCell ref="F455:F456"/>
    <mergeCell ref="L453:L454"/>
    <mergeCell ref="K410:K411"/>
    <mergeCell ref="L428:L429"/>
    <mergeCell ref="L426:L427"/>
    <mergeCell ref="K428:K429"/>
    <mergeCell ref="K470:K471"/>
    <mergeCell ref="D487:D498"/>
    <mergeCell ref="C487:C498"/>
    <mergeCell ref="F495:F496"/>
    <mergeCell ref="K495:K496"/>
    <mergeCell ref="F459:F460"/>
    <mergeCell ref="E461:E462"/>
    <mergeCell ref="E465:E466"/>
    <mergeCell ref="C453:C466"/>
    <mergeCell ref="D453:D466"/>
    <mergeCell ref="F465:F466"/>
    <mergeCell ref="K465:K466"/>
    <mergeCell ref="E455:E456"/>
    <mergeCell ref="K453:K454"/>
    <mergeCell ref="C467:C469"/>
    <mergeCell ref="D467:D469"/>
    <mergeCell ref="C485:C486"/>
    <mergeCell ref="C470:C472"/>
    <mergeCell ref="K479:K480"/>
    <mergeCell ref="C482:C484"/>
    <mergeCell ref="D482:D484"/>
    <mergeCell ref="E497:E498"/>
    <mergeCell ref="F497:F498"/>
    <mergeCell ref="K497:K498"/>
    <mergeCell ref="K482:K483"/>
    <mergeCell ref="K476:K477"/>
    <mergeCell ref="D470:D472"/>
    <mergeCell ref="E493:E494"/>
    <mergeCell ref="C476:C478"/>
    <mergeCell ref="E459:E460"/>
    <mergeCell ref="F489:F490"/>
    <mergeCell ref="F514:F515"/>
    <mergeCell ref="K514:K515"/>
    <mergeCell ref="D510:D519"/>
    <mergeCell ref="C499:C501"/>
    <mergeCell ref="D499:D501"/>
    <mergeCell ref="C557:C569"/>
    <mergeCell ref="D557:D569"/>
    <mergeCell ref="E568:E569"/>
    <mergeCell ref="F568:F569"/>
    <mergeCell ref="L479:L480"/>
    <mergeCell ref="L482:L483"/>
    <mergeCell ref="K576:K577"/>
    <mergeCell ref="C552:C554"/>
    <mergeCell ref="D552:D554"/>
    <mergeCell ref="E534:E535"/>
    <mergeCell ref="C548:C551"/>
    <mergeCell ref="K542:K543"/>
    <mergeCell ref="K545:K546"/>
    <mergeCell ref="K548:K549"/>
    <mergeCell ref="K552:K553"/>
    <mergeCell ref="C555:C556"/>
    <mergeCell ref="C502:C504"/>
    <mergeCell ref="L516:L517"/>
    <mergeCell ref="K489:K490"/>
    <mergeCell ref="L489:L490"/>
    <mergeCell ref="F491:F492"/>
    <mergeCell ref="K491:K492"/>
    <mergeCell ref="L487:L488"/>
    <mergeCell ref="E516:E517"/>
    <mergeCell ref="L493:L494"/>
    <mergeCell ref="C508:C509"/>
    <mergeCell ref="D508:D509"/>
    <mergeCell ref="C627:C628"/>
    <mergeCell ref="C612:C613"/>
    <mergeCell ref="C621:C623"/>
    <mergeCell ref="D614:D616"/>
    <mergeCell ref="K614:K615"/>
    <mergeCell ref="C617:C618"/>
    <mergeCell ref="D617:D618"/>
    <mergeCell ref="D627:D628"/>
    <mergeCell ref="K629:K630"/>
    <mergeCell ref="K646:K647"/>
    <mergeCell ref="C649:C650"/>
    <mergeCell ref="D624:D626"/>
    <mergeCell ref="N629:N641"/>
    <mergeCell ref="L534:L535"/>
    <mergeCell ref="L538:L539"/>
    <mergeCell ref="L495:L496"/>
    <mergeCell ref="N557:N583"/>
    <mergeCell ref="N532:N556"/>
    <mergeCell ref="N621:N628"/>
    <mergeCell ref="L631:L632"/>
    <mergeCell ref="L523:L524"/>
    <mergeCell ref="L592:L593"/>
    <mergeCell ref="N487:N509"/>
    <mergeCell ref="N510:N531"/>
    <mergeCell ref="L497:L498"/>
    <mergeCell ref="L586:L587"/>
    <mergeCell ref="L588:L589"/>
    <mergeCell ref="L590:L591"/>
    <mergeCell ref="L557:L558"/>
    <mergeCell ref="K609:K610"/>
    <mergeCell ref="C582:C583"/>
    <mergeCell ref="D582:D583"/>
    <mergeCell ref="A584:A613"/>
    <mergeCell ref="B584:B613"/>
    <mergeCell ref="D621:D623"/>
    <mergeCell ref="C619:C620"/>
    <mergeCell ref="C573:C575"/>
    <mergeCell ref="D573:D575"/>
    <mergeCell ref="C576:C578"/>
    <mergeCell ref="D576:D578"/>
    <mergeCell ref="C602:C604"/>
    <mergeCell ref="F565:F566"/>
    <mergeCell ref="C570:C572"/>
    <mergeCell ref="C614:C616"/>
    <mergeCell ref="C605:C608"/>
    <mergeCell ref="E586:E587"/>
    <mergeCell ref="F586:F587"/>
    <mergeCell ref="C584:C598"/>
    <mergeCell ref="C599:C601"/>
    <mergeCell ref="D599:D601"/>
    <mergeCell ref="D523:D525"/>
    <mergeCell ref="C530:C531"/>
    <mergeCell ref="D530:D531"/>
    <mergeCell ref="B532:B556"/>
    <mergeCell ref="D502:D504"/>
    <mergeCell ref="A56:A64"/>
    <mergeCell ref="C63:C64"/>
    <mergeCell ref="D63:D64"/>
    <mergeCell ref="D476:D478"/>
    <mergeCell ref="C479:C481"/>
    <mergeCell ref="D479:D481"/>
    <mergeCell ref="E491:E492"/>
    <mergeCell ref="C426:C438"/>
    <mergeCell ref="D426:D438"/>
    <mergeCell ref="E437:E438"/>
    <mergeCell ref="E514:E515"/>
    <mergeCell ref="B453:B486"/>
    <mergeCell ref="C445:C447"/>
    <mergeCell ref="E434:E435"/>
    <mergeCell ref="E384:E385"/>
    <mergeCell ref="C387:C389"/>
    <mergeCell ref="D387:D389"/>
    <mergeCell ref="A532:A556"/>
    <mergeCell ref="C532:C541"/>
    <mergeCell ref="D548:D551"/>
    <mergeCell ref="C542:C544"/>
    <mergeCell ref="D542:D544"/>
    <mergeCell ref="C545:C547"/>
    <mergeCell ref="D545:D547"/>
    <mergeCell ref="E536:E537"/>
    <mergeCell ref="B270:B277"/>
    <mergeCell ref="A342:A373"/>
    <mergeCell ref="A5:A28"/>
    <mergeCell ref="D27:D28"/>
    <mergeCell ref="C27:C28"/>
    <mergeCell ref="K590:K591"/>
    <mergeCell ref="K592:K593"/>
    <mergeCell ref="K584:K585"/>
    <mergeCell ref="E592:E593"/>
    <mergeCell ref="F592:F593"/>
    <mergeCell ref="K557:K558"/>
    <mergeCell ref="E559:E560"/>
    <mergeCell ref="F559:F560"/>
    <mergeCell ref="K559:K560"/>
    <mergeCell ref="E563:E564"/>
    <mergeCell ref="F563:F564"/>
    <mergeCell ref="B510:B531"/>
    <mergeCell ref="C520:C522"/>
    <mergeCell ref="D520:D522"/>
    <mergeCell ref="K563:K564"/>
    <mergeCell ref="E565:E566"/>
    <mergeCell ref="B29:B36"/>
    <mergeCell ref="D526:D529"/>
    <mergeCell ref="D584:D598"/>
    <mergeCell ref="A29:A36"/>
    <mergeCell ref="D35:D36"/>
    <mergeCell ref="C35:C36"/>
    <mergeCell ref="K29:K30"/>
    <mergeCell ref="A37:A51"/>
    <mergeCell ref="B37:B51"/>
    <mergeCell ref="B487:B509"/>
    <mergeCell ref="E489:E490"/>
    <mergeCell ref="E495:E496"/>
    <mergeCell ref="C523:C525"/>
    <mergeCell ref="E561:E562"/>
    <mergeCell ref="F561:F562"/>
    <mergeCell ref="K526:K527"/>
    <mergeCell ref="K586:K587"/>
    <mergeCell ref="E588:E589"/>
    <mergeCell ref="F588:F589"/>
    <mergeCell ref="K588:K589"/>
    <mergeCell ref="E590:E591"/>
    <mergeCell ref="F590:F591"/>
    <mergeCell ref="D605:D608"/>
    <mergeCell ref="E597:E598"/>
    <mergeCell ref="F597:F598"/>
    <mergeCell ref="K597:K598"/>
    <mergeCell ref="D555:D556"/>
    <mergeCell ref="K561:K562"/>
    <mergeCell ref="K605:K606"/>
    <mergeCell ref="D570:D572"/>
    <mergeCell ref="E538:E539"/>
    <mergeCell ref="F538:F539"/>
    <mergeCell ref="K538:K539"/>
    <mergeCell ref="D579:D581"/>
    <mergeCell ref="F534:F535"/>
    <mergeCell ref="F536:F537"/>
    <mergeCell ref="K599:K600"/>
    <mergeCell ref="L579:L580"/>
    <mergeCell ref="L584:L585"/>
    <mergeCell ref="L597:L598"/>
    <mergeCell ref="L599:L600"/>
    <mergeCell ref="L602:L603"/>
    <mergeCell ref="C640:C641"/>
    <mergeCell ref="B621:B628"/>
    <mergeCell ref="D640:D641"/>
    <mergeCell ref="D633:D636"/>
    <mergeCell ref="C633:C636"/>
    <mergeCell ref="A629:A641"/>
    <mergeCell ref="B629:B641"/>
    <mergeCell ref="C629:C632"/>
    <mergeCell ref="D629:D632"/>
    <mergeCell ref="C609:C611"/>
    <mergeCell ref="B614:B620"/>
    <mergeCell ref="A621:A628"/>
    <mergeCell ref="K579:K580"/>
    <mergeCell ref="F631:F632"/>
    <mergeCell ref="K631:K632"/>
    <mergeCell ref="K633:K634"/>
    <mergeCell ref="C637:C639"/>
    <mergeCell ref="D637:D639"/>
    <mergeCell ref="K637:K638"/>
    <mergeCell ref="E631:E632"/>
    <mergeCell ref="C624:C626"/>
    <mergeCell ref="D609:D611"/>
    <mergeCell ref="D602:D604"/>
    <mergeCell ref="K602:K603"/>
    <mergeCell ref="A557:A583"/>
    <mergeCell ref="B557:B583"/>
    <mergeCell ref="C579:C581"/>
    <mergeCell ref="C659:C660"/>
    <mergeCell ref="D659:D660"/>
    <mergeCell ref="D655:D658"/>
    <mergeCell ref="C655:C658"/>
    <mergeCell ref="E657:E658"/>
    <mergeCell ref="F657:F658"/>
    <mergeCell ref="K655:K656"/>
    <mergeCell ref="K657:K658"/>
    <mergeCell ref="C653:C654"/>
    <mergeCell ref="D653:D654"/>
    <mergeCell ref="B651:B654"/>
    <mergeCell ref="A651:A654"/>
    <mergeCell ref="D651:D652"/>
    <mergeCell ref="C651:C652"/>
    <mergeCell ref="A642:A650"/>
    <mergeCell ref="B642:B650"/>
    <mergeCell ref="C646:C648"/>
    <mergeCell ref="D646:D648"/>
    <mergeCell ref="D649:D650"/>
    <mergeCell ref="C642:C645"/>
    <mergeCell ref="D642:D645"/>
    <mergeCell ref="K642:K643"/>
    <mergeCell ref="E644:E645"/>
    <mergeCell ref="F644:F645"/>
    <mergeCell ref="K644:K645"/>
    <mergeCell ref="M5:M682"/>
    <mergeCell ref="L173:L174"/>
    <mergeCell ref="L512:L513"/>
    <mergeCell ref="L559:L560"/>
    <mergeCell ref="L563:L564"/>
    <mergeCell ref="L514:L515"/>
    <mergeCell ref="L655:L656"/>
    <mergeCell ref="L657:L658"/>
    <mergeCell ref="A678:A682"/>
    <mergeCell ref="B678:B682"/>
    <mergeCell ref="C678:C680"/>
    <mergeCell ref="D678:D680"/>
    <mergeCell ref="K678:K679"/>
    <mergeCell ref="L678:L679"/>
    <mergeCell ref="N678:N682"/>
    <mergeCell ref="C681:C682"/>
    <mergeCell ref="D681:D682"/>
    <mergeCell ref="L189:L190"/>
    <mergeCell ref="L191:L192"/>
    <mergeCell ref="L193:L194"/>
    <mergeCell ref="L209:L210"/>
    <mergeCell ref="L211:L212"/>
    <mergeCell ref="L213:L214"/>
    <mergeCell ref="L215:L216"/>
    <mergeCell ref="L218:L219"/>
    <mergeCell ref="C258:C260"/>
    <mergeCell ref="D258:D260"/>
    <mergeCell ref="K258:K259"/>
    <mergeCell ref="L258:L259"/>
    <mergeCell ref="L280:L281"/>
    <mergeCell ref="L282:L283"/>
    <mergeCell ref="L284:L285"/>
    <mergeCell ref="L286:L287"/>
    <mergeCell ref="A614:A620"/>
    <mergeCell ref="A655:A660"/>
    <mergeCell ref="B655:B660"/>
  </mergeCells>
  <pageMargins left="0" right="0" top="0" bottom="0" header="0" footer="0"/>
  <pageSetup scale="31" fitToHeight="0" orientation="portrait" r:id="rId1"/>
  <headerFooter>
    <oddFooter>&amp;C&amp;"Helvetica Neue,Regular"&amp;12&amp;K000000&amp;P</oddFooter>
  </headerFooter>
  <rowBreaks count="12" manualBreakCount="12">
    <brk id="49" max="13" man="1"/>
    <brk id="88" max="13" man="1"/>
    <brk id="128" max="13" man="1"/>
    <brk id="228" max="13" man="1"/>
    <brk id="269" max="13" man="1"/>
    <brk id="277" max="13" man="1"/>
    <brk id="310" max="13" man="1"/>
    <brk id="373" max="13" man="1"/>
    <brk id="425" max="13" man="1"/>
    <brk id="480" max="13" man="1"/>
    <brk id="531" max="13" man="1"/>
    <brk id="58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Чередникова</dc:creator>
  <cp:lastModifiedBy>Степанова Анастасия Андреевна</cp:lastModifiedBy>
  <cp:lastPrinted>2026-02-09T12:42:30Z</cp:lastPrinted>
  <dcterms:created xsi:type="dcterms:W3CDTF">2022-02-09T08:17:16Z</dcterms:created>
  <dcterms:modified xsi:type="dcterms:W3CDTF">2026-02-17T14:55:50Z</dcterms:modified>
</cp:coreProperties>
</file>