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a_stepanova\Desktop\"/>
    </mc:Choice>
  </mc:AlternateContent>
  <bookViews>
    <workbookView xWindow="0" yWindow="45" windowWidth="15960" windowHeight="16440"/>
  </bookViews>
  <sheets>
    <sheet name="6 месяцев 2025 года" sheetId="1" r:id="rId1"/>
  </sheets>
  <definedNames>
    <definedName name="_xlnm._FilterDatabase" localSheetId="0" hidden="1">'6 месяцев 2025 года'!$A$4:$N$690</definedName>
    <definedName name="_xlnm.Print_Area" localSheetId="0">'6 месяцев 2025 года'!$A$1:$N$685</definedName>
  </definedNames>
  <calcPr calcId="152511"/>
</workbook>
</file>

<file path=xl/calcChain.xml><?xml version="1.0" encoding="utf-8"?>
<calcChain xmlns="http://schemas.openxmlformats.org/spreadsheetml/2006/main">
  <c r="J686" i="1" l="1"/>
  <c r="J685" i="1"/>
  <c r="J687" i="1" l="1"/>
  <c r="J75" i="1" l="1"/>
  <c r="J462" i="1"/>
  <c r="K462" i="1" s="1"/>
  <c r="J461" i="1"/>
  <c r="J460" i="1"/>
  <c r="N460" i="1" l="1"/>
  <c r="K460" i="1"/>
  <c r="K463" i="1" s="1"/>
  <c r="J464" i="1"/>
  <c r="J567" i="1"/>
  <c r="J487" i="1"/>
  <c r="K487" i="1" s="1"/>
  <c r="J486" i="1"/>
  <c r="J485" i="1"/>
  <c r="J393" i="1"/>
  <c r="K393" i="1" s="1"/>
  <c r="J261" i="1"/>
  <c r="K261" i="1" s="1"/>
  <c r="J259" i="1"/>
  <c r="J260" i="1"/>
  <c r="J59" i="1"/>
  <c r="K59" i="1" s="1"/>
  <c r="J62" i="1"/>
  <c r="K62" i="1" s="1"/>
  <c r="J61" i="1"/>
  <c r="K61" i="1" s="1"/>
  <c r="J16" i="1"/>
  <c r="K16" i="1" s="1"/>
  <c r="J15" i="1"/>
  <c r="J14" i="1"/>
  <c r="J10" i="1"/>
  <c r="K10" i="1" s="1"/>
  <c r="J9" i="1"/>
  <c r="J8" i="1"/>
  <c r="J5" i="1"/>
  <c r="K485" i="1" l="1"/>
  <c r="K8" i="1"/>
  <c r="K14" i="1"/>
  <c r="K259" i="1"/>
  <c r="J682" i="1"/>
  <c r="K682" i="1" s="1"/>
  <c r="J681" i="1"/>
  <c r="K681" i="1" s="1"/>
  <c r="J680" i="1"/>
  <c r="K680" i="1" s="1"/>
  <c r="J679" i="1"/>
  <c r="J678" i="1"/>
  <c r="J677" i="1"/>
  <c r="K677" i="1" s="1"/>
  <c r="J676" i="1"/>
  <c r="K676" i="1" s="1"/>
  <c r="J674" i="1"/>
  <c r="J675" i="1"/>
  <c r="K678" i="1" l="1"/>
  <c r="K674" i="1"/>
  <c r="J670" i="1"/>
  <c r="J671" i="1"/>
  <c r="J672" i="1"/>
  <c r="J673" i="1"/>
  <c r="J669" i="1"/>
  <c r="J668" i="1"/>
  <c r="N668" i="1" s="1"/>
  <c r="J648" i="1"/>
  <c r="J318" i="1"/>
  <c r="J272" i="1"/>
  <c r="J252" i="1"/>
  <c r="J240" i="1"/>
  <c r="J222" i="1"/>
  <c r="J202" i="1"/>
  <c r="J684" i="1" l="1"/>
  <c r="K668" i="1"/>
  <c r="K683" i="1" s="1"/>
  <c r="K672" i="1"/>
  <c r="K670" i="1"/>
  <c r="J172" i="1"/>
  <c r="J159" i="1"/>
  <c r="J104" i="1"/>
  <c r="J77" i="1"/>
  <c r="J66" i="1" l="1"/>
  <c r="J688" i="1"/>
  <c r="J690" i="1" l="1"/>
  <c r="N685" i="1"/>
  <c r="K687" i="1"/>
  <c r="K685" i="1"/>
  <c r="K689" i="1" s="1"/>
  <c r="J620" i="1"/>
  <c r="K620" i="1" s="1"/>
  <c r="J367" i="1"/>
  <c r="J368" i="1"/>
  <c r="J369" i="1"/>
  <c r="K369" i="1" s="1"/>
  <c r="K367" i="1" l="1"/>
  <c r="J34" i="1"/>
  <c r="J13" i="1" l="1"/>
  <c r="K13" i="1" s="1"/>
  <c r="J12" i="1"/>
  <c r="J11" i="1"/>
  <c r="J581" i="1"/>
  <c r="J582" i="1"/>
  <c r="J553" i="1"/>
  <c r="J554" i="1"/>
  <c r="J531" i="1"/>
  <c r="J532" i="1"/>
  <c r="J510" i="1"/>
  <c r="K509" i="1" s="1"/>
  <c r="J477" i="1"/>
  <c r="J478" i="1"/>
  <c r="J473" i="1"/>
  <c r="J444" i="1"/>
  <c r="J445" i="1"/>
  <c r="J417" i="1"/>
  <c r="J418" i="1"/>
  <c r="J359" i="1"/>
  <c r="J360" i="1"/>
  <c r="J355" i="1"/>
  <c r="J339" i="1"/>
  <c r="J336" i="1"/>
  <c r="K336" i="1" s="1"/>
  <c r="J305" i="1"/>
  <c r="K305" i="1" s="1"/>
  <c r="J304" i="1"/>
  <c r="J303" i="1"/>
  <c r="J257" i="1"/>
  <c r="J258" i="1"/>
  <c r="J237" i="1"/>
  <c r="J238" i="1"/>
  <c r="J234" i="1"/>
  <c r="J236" i="1"/>
  <c r="K236" i="1" s="1"/>
  <c r="J241" i="1"/>
  <c r="K241" i="1" s="1"/>
  <c r="J232" i="1"/>
  <c r="J231" i="1"/>
  <c r="J226" i="1"/>
  <c r="K226" i="1" s="1"/>
  <c r="J225" i="1"/>
  <c r="J224" i="1"/>
  <c r="J213" i="1"/>
  <c r="J223" i="1"/>
  <c r="J211" i="1"/>
  <c r="J212" i="1"/>
  <c r="K359" i="1" l="1"/>
  <c r="K444" i="1"/>
  <c r="K303" i="1"/>
  <c r="K417" i="1"/>
  <c r="K581" i="1"/>
  <c r="K11" i="1"/>
  <c r="K477" i="1"/>
  <c r="K553" i="1"/>
  <c r="K231" i="1"/>
  <c r="K531" i="1"/>
  <c r="K211" i="1"/>
  <c r="K224" i="1"/>
  <c r="K237" i="1"/>
  <c r="K257" i="1"/>
  <c r="J136" i="1"/>
  <c r="J124" i="1"/>
  <c r="K124" i="1" s="1"/>
  <c r="J74" i="1"/>
  <c r="K74" i="1" s="1"/>
  <c r="J72" i="1"/>
  <c r="J7" i="1"/>
  <c r="J661" i="1"/>
  <c r="J53" i="1"/>
  <c r="K7" i="1" l="1"/>
  <c r="J55" i="1"/>
  <c r="K53" i="1"/>
  <c r="J25" i="1"/>
  <c r="K25" i="1" s="1"/>
  <c r="J629" i="1" l="1"/>
  <c r="J342" i="1" l="1"/>
  <c r="K342" i="1" s="1"/>
  <c r="J6" i="1" l="1"/>
  <c r="K648" i="1"/>
  <c r="J649" i="1"/>
  <c r="K649" i="1" s="1"/>
  <c r="J48" i="1"/>
  <c r="J47" i="1"/>
  <c r="J21" i="1"/>
  <c r="J20" i="1"/>
  <c r="J24" i="1"/>
  <c r="J23" i="1"/>
  <c r="J665" i="1"/>
  <c r="J667" i="1" s="1"/>
  <c r="J664" i="1"/>
  <c r="K5" i="1" l="1"/>
  <c r="K664" i="1"/>
  <c r="K666" i="1" s="1"/>
  <c r="N664" i="1"/>
  <c r="K23" i="1"/>
  <c r="K665" i="1"/>
  <c r="K20" i="1"/>
  <c r="K47" i="1"/>
  <c r="J564" i="1"/>
  <c r="K564" i="1" s="1"/>
  <c r="J611" i="1" l="1"/>
  <c r="J94" i="1" l="1"/>
  <c r="J660" i="1" l="1"/>
  <c r="J659" i="1"/>
  <c r="J658" i="1"/>
  <c r="J656" i="1"/>
  <c r="J655" i="1"/>
  <c r="J657" i="1"/>
  <c r="J663" i="1" s="1"/>
  <c r="J33" i="1"/>
  <c r="J32" i="1"/>
  <c r="J186" i="1"/>
  <c r="K186" i="1" s="1"/>
  <c r="J18" i="1"/>
  <c r="J17" i="1"/>
  <c r="J19" i="1"/>
  <c r="J52" i="1"/>
  <c r="N52" i="1" s="1"/>
  <c r="J46" i="1"/>
  <c r="K46" i="1" s="1"/>
  <c r="J45" i="1"/>
  <c r="J44" i="1"/>
  <c r="J41" i="1"/>
  <c r="J42" i="1"/>
  <c r="J40" i="1"/>
  <c r="J39" i="1"/>
  <c r="J38" i="1"/>
  <c r="J37" i="1"/>
  <c r="J613" i="1"/>
  <c r="J612" i="1"/>
  <c r="J598" i="1"/>
  <c r="J597" i="1"/>
  <c r="J541" i="1"/>
  <c r="J542" i="1"/>
  <c r="J480" i="1"/>
  <c r="J479" i="1"/>
  <c r="J466" i="1"/>
  <c r="J465" i="1"/>
  <c r="J407" i="1"/>
  <c r="J406" i="1"/>
  <c r="J395" i="1"/>
  <c r="J394" i="1"/>
  <c r="J381" i="1"/>
  <c r="J382" i="1"/>
  <c r="J377" i="1"/>
  <c r="J376" i="1"/>
  <c r="J374" i="1"/>
  <c r="J373" i="1"/>
  <c r="J371" i="1"/>
  <c r="J370" i="1"/>
  <c r="J365" i="1"/>
  <c r="J364" i="1"/>
  <c r="J362" i="1"/>
  <c r="J361" i="1"/>
  <c r="J350" i="1"/>
  <c r="J349" i="1"/>
  <c r="J348" i="1"/>
  <c r="J310" i="1"/>
  <c r="J309" i="1"/>
  <c r="J301" i="1"/>
  <c r="J300" i="1"/>
  <c r="J298" i="1"/>
  <c r="J297" i="1"/>
  <c r="J295" i="1"/>
  <c r="J280" i="1"/>
  <c r="J279" i="1"/>
  <c r="J267" i="1"/>
  <c r="J268" i="1"/>
  <c r="J127" i="1"/>
  <c r="J126" i="1"/>
  <c r="J125" i="1"/>
  <c r="J123" i="1"/>
  <c r="K123" i="1" s="1"/>
  <c r="J122" i="1"/>
  <c r="J121" i="1"/>
  <c r="J120" i="1"/>
  <c r="K120" i="1" s="1"/>
  <c r="J119" i="1"/>
  <c r="J118" i="1"/>
  <c r="J117" i="1"/>
  <c r="K117" i="1" s="1"/>
  <c r="J116" i="1"/>
  <c r="J115" i="1"/>
  <c r="J113" i="1"/>
  <c r="J112" i="1"/>
  <c r="J111" i="1"/>
  <c r="J110" i="1"/>
  <c r="J109" i="1"/>
  <c r="J108" i="1"/>
  <c r="J107" i="1"/>
  <c r="J106" i="1"/>
  <c r="J105" i="1"/>
  <c r="J103" i="1"/>
  <c r="J102" i="1"/>
  <c r="J101" i="1"/>
  <c r="J100" i="1"/>
  <c r="J99" i="1"/>
  <c r="J98" i="1"/>
  <c r="J97" i="1"/>
  <c r="J96" i="1"/>
  <c r="J95" i="1"/>
  <c r="J93" i="1"/>
  <c r="J92" i="1"/>
  <c r="J91" i="1"/>
  <c r="J90" i="1"/>
  <c r="J71" i="1"/>
  <c r="J70" i="1"/>
  <c r="J67" i="1"/>
  <c r="J68" i="1"/>
  <c r="J65" i="1"/>
  <c r="J155" i="1"/>
  <c r="K155" i="1" s="1"/>
  <c r="J154" i="1"/>
  <c r="J153" i="1"/>
  <c r="J152" i="1"/>
  <c r="K152" i="1" s="1"/>
  <c r="J150" i="1"/>
  <c r="J149" i="1"/>
  <c r="J148" i="1"/>
  <c r="J147" i="1"/>
  <c r="J146" i="1"/>
  <c r="J145" i="1"/>
  <c r="J144" i="1"/>
  <c r="J143" i="1"/>
  <c r="J140" i="1"/>
  <c r="J137" i="1"/>
  <c r="J135" i="1"/>
  <c r="J134" i="1"/>
  <c r="J133" i="1"/>
  <c r="J132" i="1"/>
  <c r="J131" i="1"/>
  <c r="J130" i="1"/>
  <c r="J30" i="1"/>
  <c r="J29" i="1"/>
  <c r="J652" i="1"/>
  <c r="K652" i="1" s="1"/>
  <c r="J651" i="1"/>
  <c r="J650" i="1"/>
  <c r="J647" i="1"/>
  <c r="J646" i="1"/>
  <c r="J645" i="1"/>
  <c r="J644" i="1"/>
  <c r="J643" i="1"/>
  <c r="J642" i="1"/>
  <c r="J639" i="1"/>
  <c r="J638" i="1"/>
  <c r="J637" i="1"/>
  <c r="J636" i="1"/>
  <c r="J635" i="1"/>
  <c r="J634" i="1"/>
  <c r="J628" i="1"/>
  <c r="J627" i="1"/>
  <c r="J623" i="1"/>
  <c r="J622" i="1"/>
  <c r="J619" i="1"/>
  <c r="J618" i="1"/>
  <c r="J617" i="1"/>
  <c r="J616" i="1"/>
  <c r="J615" i="1"/>
  <c r="J591" i="1"/>
  <c r="J590" i="1"/>
  <c r="J589" i="1"/>
  <c r="J588" i="1"/>
  <c r="K588" i="1" s="1"/>
  <c r="J587" i="1"/>
  <c r="J586" i="1"/>
  <c r="K567" i="1"/>
  <c r="J566" i="1"/>
  <c r="J562" i="1"/>
  <c r="J561" i="1"/>
  <c r="J565" i="1"/>
  <c r="J560" i="1"/>
  <c r="J559" i="1"/>
  <c r="J558" i="1"/>
  <c r="J538" i="1"/>
  <c r="K538" i="1" s="1"/>
  <c r="J537" i="1"/>
  <c r="J536" i="1"/>
  <c r="J533" i="1"/>
  <c r="J534" i="1"/>
  <c r="J535" i="1"/>
  <c r="K535" i="1" s="1"/>
  <c r="J516" i="1"/>
  <c r="K516" i="1" s="1"/>
  <c r="J515" i="1"/>
  <c r="J514" i="1"/>
  <c r="J496" i="1"/>
  <c r="J495" i="1"/>
  <c r="J494" i="1"/>
  <c r="J493" i="1"/>
  <c r="J492" i="1"/>
  <c r="J491" i="1"/>
  <c r="J490" i="1"/>
  <c r="J489" i="1"/>
  <c r="J488" i="1"/>
  <c r="J484" i="1"/>
  <c r="J483" i="1"/>
  <c r="J482" i="1"/>
  <c r="J456" i="1"/>
  <c r="J455" i="1"/>
  <c r="J454" i="1"/>
  <c r="J453" i="1"/>
  <c r="J452" i="1"/>
  <c r="J451" i="1"/>
  <c r="K451" i="1" s="1"/>
  <c r="J450" i="1"/>
  <c r="J449" i="1"/>
  <c r="J429" i="1"/>
  <c r="J428" i="1"/>
  <c r="J426" i="1"/>
  <c r="J425" i="1"/>
  <c r="J420" i="1"/>
  <c r="J419" i="1"/>
  <c r="J423" i="1"/>
  <c r="J422" i="1"/>
  <c r="J424" i="1"/>
  <c r="K424" i="1" s="1"/>
  <c r="J401" i="1"/>
  <c r="J400" i="1"/>
  <c r="J399" i="1"/>
  <c r="J398" i="1"/>
  <c r="J397" i="1"/>
  <c r="J378" i="1"/>
  <c r="J345" i="1"/>
  <c r="J344" i="1"/>
  <c r="J343" i="1"/>
  <c r="J341" i="1"/>
  <c r="J340" i="1"/>
  <c r="K339" i="1"/>
  <c r="J338" i="1"/>
  <c r="J337" i="1"/>
  <c r="J312" i="1"/>
  <c r="J313" i="1"/>
  <c r="J307" i="1"/>
  <c r="J306" i="1"/>
  <c r="J299" i="1"/>
  <c r="J275" i="1"/>
  <c r="J274" i="1"/>
  <c r="J266" i="1"/>
  <c r="J265" i="1"/>
  <c r="J248" i="1"/>
  <c r="J247" i="1"/>
  <c r="J246" i="1"/>
  <c r="J245" i="1"/>
  <c r="J244" i="1"/>
  <c r="K244" i="1" s="1"/>
  <c r="J243" i="1"/>
  <c r="J242" i="1"/>
  <c r="J206" i="1"/>
  <c r="J205" i="1"/>
  <c r="J204" i="1"/>
  <c r="J185" i="1"/>
  <c r="J184" i="1"/>
  <c r="J183" i="1"/>
  <c r="K183" i="1" s="1"/>
  <c r="J182" i="1"/>
  <c r="K182" i="1" s="1"/>
  <c r="J181" i="1"/>
  <c r="J180" i="1"/>
  <c r="J179" i="1"/>
  <c r="J178" i="1"/>
  <c r="J177" i="1"/>
  <c r="J151" i="1"/>
  <c r="K151" i="1" s="1"/>
  <c r="J114" i="1"/>
  <c r="J87" i="1"/>
  <c r="K87" i="1" s="1"/>
  <c r="J86" i="1"/>
  <c r="J85" i="1"/>
  <c r="J84" i="1"/>
  <c r="J83" i="1"/>
  <c r="J82" i="1"/>
  <c r="J80" i="1"/>
  <c r="J81" i="1"/>
  <c r="K81" i="1" s="1"/>
  <c r="J79" i="1"/>
  <c r="J314" i="1"/>
  <c r="K314" i="1" s="1"/>
  <c r="J311" i="1"/>
  <c r="K311" i="1" s="1"/>
  <c r="J214" i="1"/>
  <c r="J170" i="1"/>
  <c r="J169" i="1"/>
  <c r="J351" i="1"/>
  <c r="J442" i="1"/>
  <c r="J441" i="1"/>
  <c r="J641" i="1" l="1"/>
  <c r="N90" i="1"/>
  <c r="N655" i="1"/>
  <c r="J129" i="1"/>
  <c r="N634" i="1"/>
  <c r="J654" i="1"/>
  <c r="N642" i="1"/>
  <c r="K52" i="1"/>
  <c r="K54" i="1" s="1"/>
  <c r="K441" i="1"/>
  <c r="K132" i="1"/>
  <c r="K19" i="1"/>
  <c r="K17" i="1"/>
  <c r="K27" i="1" s="1"/>
  <c r="K121" i="1"/>
  <c r="K350" i="1"/>
  <c r="K29" i="1"/>
  <c r="K32" i="1"/>
  <c r="K657" i="1"/>
  <c r="K184" i="1"/>
  <c r="K70" i="1"/>
  <c r="K655" i="1"/>
  <c r="K41" i="1"/>
  <c r="K659" i="1"/>
  <c r="K661" i="1"/>
  <c r="K39" i="1"/>
  <c r="K44" i="1"/>
  <c r="K37" i="1"/>
  <c r="K558" i="1"/>
  <c r="K118" i="1"/>
  <c r="K115" i="1"/>
  <c r="K514" i="1"/>
  <c r="K428" i="1"/>
  <c r="K536" i="1"/>
  <c r="K646" i="1"/>
  <c r="K309" i="1"/>
  <c r="K642" i="1"/>
  <c r="K425" i="1"/>
  <c r="K130" i="1"/>
  <c r="K634" i="1"/>
  <c r="K169" i="1"/>
  <c r="K637" i="1"/>
  <c r="K337" i="1"/>
  <c r="K370" i="1"/>
  <c r="K449" i="1"/>
  <c r="K213" i="1"/>
  <c r="K644" i="1"/>
  <c r="K143" i="1"/>
  <c r="K533" i="1"/>
  <c r="J296" i="1"/>
  <c r="J273" i="1"/>
  <c r="J386" i="1"/>
  <c r="J385" i="1"/>
  <c r="J230" i="1"/>
  <c r="J229" i="1"/>
  <c r="J191" i="1"/>
  <c r="J192" i="1"/>
  <c r="J161" i="1"/>
  <c r="J160" i="1"/>
  <c r="K134" i="1"/>
  <c r="K110" i="1"/>
  <c r="J327" i="1"/>
  <c r="K327" i="1" s="1"/>
  <c r="J291" i="1"/>
  <c r="K291" i="1" s="1"/>
  <c r="J233" i="1"/>
  <c r="K102" i="1"/>
  <c r="J607" i="1"/>
  <c r="K607" i="1" s="1"/>
  <c r="J530" i="1"/>
  <c r="J475" i="1"/>
  <c r="J443" i="1"/>
  <c r="K443" i="1" s="1"/>
  <c r="J416" i="1"/>
  <c r="K416" i="1" s="1"/>
  <c r="J358" i="1"/>
  <c r="K358" i="1" s="1"/>
  <c r="J330" i="1"/>
  <c r="K330" i="1" s="1"/>
  <c r="J289" i="1"/>
  <c r="K289" i="1" s="1"/>
  <c r="J220" i="1"/>
  <c r="K220" i="1" s="1"/>
  <c r="J219" i="1"/>
  <c r="K219" i="1" s="1"/>
  <c r="J197" i="1"/>
  <c r="J167" i="1"/>
  <c r="K167" i="1" s="1"/>
  <c r="K639" i="1"/>
  <c r="J621" i="1"/>
  <c r="K621" i="1" s="1"/>
  <c r="K591" i="1"/>
  <c r="J563" i="1"/>
  <c r="K563" i="1" s="1"/>
  <c r="K493" i="1"/>
  <c r="K454" i="1"/>
  <c r="J427" i="1"/>
  <c r="K427" i="1" s="1"/>
  <c r="J403" i="1"/>
  <c r="K403" i="1" s="1"/>
  <c r="J402" i="1"/>
  <c r="K402" i="1" s="1"/>
  <c r="J375" i="1"/>
  <c r="K375" i="1" s="1"/>
  <c r="K247" i="1"/>
  <c r="K248" i="1"/>
  <c r="K84" i="1"/>
  <c r="J624" i="1"/>
  <c r="K624" i="1" s="1"/>
  <c r="J594" i="1"/>
  <c r="K594" i="1" s="1"/>
  <c r="K496" i="1"/>
  <c r="J457" i="1"/>
  <c r="K457" i="1" s="1"/>
  <c r="J430" i="1"/>
  <c r="K430" i="1" s="1"/>
  <c r="K378" i="1"/>
  <c r="K127" i="1"/>
  <c r="J73" i="1"/>
  <c r="K72" i="1" s="1"/>
  <c r="J49" i="1"/>
  <c r="K49" i="1" s="1"/>
  <c r="J31" i="1"/>
  <c r="J36" i="1" s="1"/>
  <c r="J26" i="1"/>
  <c r="K26" i="1" s="1"/>
  <c r="K50" i="1" l="1"/>
  <c r="K35" i="1"/>
  <c r="K640" i="1"/>
  <c r="N29" i="1"/>
  <c r="K662" i="1"/>
  <c r="K233" i="1"/>
  <c r="K31" i="1"/>
  <c r="K385" i="1"/>
  <c r="K160" i="1"/>
  <c r="K229" i="1"/>
  <c r="K191" i="1"/>
  <c r="K67" i="1"/>
  <c r="K650" i="1" l="1"/>
  <c r="K653" i="1" s="1"/>
  <c r="K636" i="1"/>
  <c r="J631" i="1"/>
  <c r="K629" i="1"/>
  <c r="K618" i="1"/>
  <c r="K617" i="1"/>
  <c r="K615" i="1"/>
  <c r="J614" i="1"/>
  <c r="K614" i="1" s="1"/>
  <c r="J610" i="1"/>
  <c r="K610" i="1" s="1"/>
  <c r="J609" i="1"/>
  <c r="K609" i="1" s="1"/>
  <c r="J608" i="1"/>
  <c r="K608" i="1" s="1"/>
  <c r="J606" i="1"/>
  <c r="J605" i="1"/>
  <c r="J604" i="1"/>
  <c r="J603" i="1"/>
  <c r="J602" i="1"/>
  <c r="J601" i="1"/>
  <c r="J600" i="1"/>
  <c r="J599" i="1"/>
  <c r="J593" i="1"/>
  <c r="J592" i="1"/>
  <c r="K586" i="1"/>
  <c r="J585" i="1"/>
  <c r="K585" i="1" s="1"/>
  <c r="J584" i="1"/>
  <c r="J583" i="1"/>
  <c r="J580" i="1"/>
  <c r="K580" i="1" s="1"/>
  <c r="J579" i="1"/>
  <c r="J578" i="1"/>
  <c r="J577" i="1"/>
  <c r="J576" i="1"/>
  <c r="J575" i="1"/>
  <c r="J574" i="1"/>
  <c r="J573" i="1"/>
  <c r="J572" i="1"/>
  <c r="J571" i="1"/>
  <c r="J570" i="1"/>
  <c r="K560" i="1"/>
  <c r="J557" i="1"/>
  <c r="K557" i="1" s="1"/>
  <c r="J556" i="1"/>
  <c r="J555" i="1"/>
  <c r="J552" i="1"/>
  <c r="J551" i="1"/>
  <c r="J550" i="1"/>
  <c r="J549" i="1"/>
  <c r="J548" i="1"/>
  <c r="J547" i="1"/>
  <c r="J546" i="1"/>
  <c r="J545" i="1"/>
  <c r="K542" i="1"/>
  <c r="K541" i="1"/>
  <c r="J540" i="1"/>
  <c r="J539" i="1"/>
  <c r="K530" i="1"/>
  <c r="J529" i="1"/>
  <c r="J528" i="1"/>
  <c r="J527" i="1"/>
  <c r="J526" i="1"/>
  <c r="J525" i="1"/>
  <c r="J524" i="1"/>
  <c r="J523" i="1"/>
  <c r="J522" i="1"/>
  <c r="J519" i="1"/>
  <c r="K519" i="1" s="1"/>
  <c r="J518" i="1"/>
  <c r="J517" i="1"/>
  <c r="J513" i="1"/>
  <c r="K513" i="1" s="1"/>
  <c r="J512" i="1"/>
  <c r="J511" i="1"/>
  <c r="J508" i="1"/>
  <c r="J507" i="1"/>
  <c r="J506" i="1"/>
  <c r="J505" i="1"/>
  <c r="J504" i="1"/>
  <c r="J503" i="1"/>
  <c r="J502" i="1"/>
  <c r="J501" i="1"/>
  <c r="J500" i="1"/>
  <c r="J499" i="1"/>
  <c r="K494" i="1"/>
  <c r="K490" i="1"/>
  <c r="K484" i="1"/>
  <c r="K482" i="1"/>
  <c r="J481" i="1"/>
  <c r="K481" i="1" s="1"/>
  <c r="J476" i="1"/>
  <c r="K476" i="1" s="1"/>
  <c r="K475" i="1"/>
  <c r="J474" i="1"/>
  <c r="K473" i="1" s="1"/>
  <c r="J472" i="1"/>
  <c r="J471" i="1"/>
  <c r="J470" i="1"/>
  <c r="J469" i="1"/>
  <c r="J468" i="1"/>
  <c r="J467" i="1"/>
  <c r="K452" i="1"/>
  <c r="J448" i="1"/>
  <c r="K448" i="1" s="1"/>
  <c r="J447" i="1"/>
  <c r="J446" i="1"/>
  <c r="J440" i="1"/>
  <c r="J439" i="1"/>
  <c r="J438" i="1"/>
  <c r="J437" i="1"/>
  <c r="J436" i="1"/>
  <c r="J435" i="1"/>
  <c r="J434" i="1"/>
  <c r="J433" i="1"/>
  <c r="J421" i="1"/>
  <c r="K421" i="1" s="1"/>
  <c r="J415" i="1"/>
  <c r="J414" i="1"/>
  <c r="J413" i="1"/>
  <c r="J412" i="1"/>
  <c r="J411" i="1"/>
  <c r="J410" i="1"/>
  <c r="J409" i="1"/>
  <c r="J408" i="1"/>
  <c r="K400" i="1"/>
  <c r="K399" i="1"/>
  <c r="K397" i="1"/>
  <c r="J396" i="1"/>
  <c r="K396" i="1" s="1"/>
  <c r="K394" i="1"/>
  <c r="J392" i="1"/>
  <c r="J391" i="1"/>
  <c r="J390" i="1"/>
  <c r="J389" i="1"/>
  <c r="J388" i="1"/>
  <c r="J387" i="1"/>
  <c r="J384" i="1"/>
  <c r="J383" i="1"/>
  <c r="K376" i="1"/>
  <c r="K373" i="1"/>
  <c r="J372" i="1"/>
  <c r="J366" i="1"/>
  <c r="K366" i="1" s="1"/>
  <c r="K364" i="1"/>
  <c r="J363" i="1"/>
  <c r="K363" i="1" s="1"/>
  <c r="K361" i="1"/>
  <c r="J357" i="1"/>
  <c r="J356" i="1"/>
  <c r="J354" i="1"/>
  <c r="K354" i="1" s="1"/>
  <c r="J353" i="1"/>
  <c r="J352" i="1"/>
  <c r="K348" i="1"/>
  <c r="K345" i="1"/>
  <c r="K343" i="1"/>
  <c r="K340" i="1"/>
  <c r="J334" i="1"/>
  <c r="K334" i="1" s="1"/>
  <c r="J333" i="1"/>
  <c r="K333" i="1" s="1"/>
  <c r="J331" i="1"/>
  <c r="K331" i="1" s="1"/>
  <c r="J329" i="1"/>
  <c r="J328" i="1"/>
  <c r="J326" i="1"/>
  <c r="J325" i="1"/>
  <c r="J324" i="1"/>
  <c r="J323" i="1"/>
  <c r="J322" i="1"/>
  <c r="J321" i="1"/>
  <c r="J320" i="1"/>
  <c r="J319" i="1"/>
  <c r="J317" i="1"/>
  <c r="K312" i="1"/>
  <c r="J308" i="1"/>
  <c r="K308" i="1" s="1"/>
  <c r="K306" i="1"/>
  <c r="J302" i="1"/>
  <c r="K302" i="1" s="1"/>
  <c r="K300" i="1"/>
  <c r="K299" i="1"/>
  <c r="K297" i="1"/>
  <c r="K296" i="1"/>
  <c r="J294" i="1"/>
  <c r="K294" i="1" s="1"/>
  <c r="J293" i="1"/>
  <c r="J292" i="1"/>
  <c r="J290" i="1"/>
  <c r="K290" i="1" s="1"/>
  <c r="J288" i="1"/>
  <c r="J287" i="1"/>
  <c r="J286" i="1"/>
  <c r="J285" i="1"/>
  <c r="J284" i="1"/>
  <c r="J283" i="1"/>
  <c r="J282" i="1"/>
  <c r="J281" i="1"/>
  <c r="K279" i="1"/>
  <c r="J276" i="1"/>
  <c r="J278" i="1" s="1"/>
  <c r="K274" i="1"/>
  <c r="J271" i="1"/>
  <c r="K268" i="1"/>
  <c r="K267" i="1"/>
  <c r="K265" i="1"/>
  <c r="J264" i="1"/>
  <c r="K264" i="1" s="1"/>
  <c r="J262" i="1"/>
  <c r="K262" i="1" s="1"/>
  <c r="J256" i="1"/>
  <c r="J255" i="1"/>
  <c r="J254" i="1"/>
  <c r="J253" i="1"/>
  <c r="J251" i="1"/>
  <c r="K245" i="1"/>
  <c r="K242" i="1"/>
  <c r="J239" i="1"/>
  <c r="K239" i="1" s="1"/>
  <c r="J235" i="1"/>
  <c r="K223" i="1"/>
  <c r="J221" i="1"/>
  <c r="K221" i="1" s="1"/>
  <c r="J218" i="1"/>
  <c r="J217" i="1"/>
  <c r="J216" i="1"/>
  <c r="J215" i="1"/>
  <c r="J209" i="1"/>
  <c r="K206" i="1"/>
  <c r="K204" i="1"/>
  <c r="J203" i="1"/>
  <c r="K203" i="1" s="1"/>
  <c r="J201" i="1"/>
  <c r="K201" i="1" s="1"/>
  <c r="J200" i="1"/>
  <c r="J199" i="1"/>
  <c r="J198" i="1"/>
  <c r="K198" i="1" s="1"/>
  <c r="K197" i="1"/>
  <c r="J196" i="1"/>
  <c r="J195" i="1"/>
  <c r="J194" i="1"/>
  <c r="J193" i="1"/>
  <c r="J189" i="1"/>
  <c r="K180" i="1"/>
  <c r="K179" i="1"/>
  <c r="K177" i="1"/>
  <c r="J176" i="1"/>
  <c r="K176" i="1" s="1"/>
  <c r="J174" i="1"/>
  <c r="K174" i="1" s="1"/>
  <c r="J173" i="1"/>
  <c r="K173" i="1" s="1"/>
  <c r="J171" i="1"/>
  <c r="K171" i="1" s="1"/>
  <c r="J168" i="1"/>
  <c r="K168" i="1" s="1"/>
  <c r="J166" i="1"/>
  <c r="J165" i="1"/>
  <c r="J164" i="1"/>
  <c r="K164" i="1" s="1"/>
  <c r="J163" i="1"/>
  <c r="J162" i="1"/>
  <c r="J158" i="1"/>
  <c r="K153" i="1"/>
  <c r="K149" i="1"/>
  <c r="K148" i="1"/>
  <c r="K146" i="1"/>
  <c r="K145" i="1"/>
  <c r="J142" i="1"/>
  <c r="J141" i="1"/>
  <c r="K140" i="1"/>
  <c r="J139" i="1"/>
  <c r="J138" i="1"/>
  <c r="K125" i="1"/>
  <c r="K114" i="1"/>
  <c r="K113" i="1"/>
  <c r="K111" i="1"/>
  <c r="K108" i="1"/>
  <c r="K107" i="1"/>
  <c r="K105" i="1"/>
  <c r="K101" i="1"/>
  <c r="K98" i="1"/>
  <c r="K94" i="1"/>
  <c r="K90" i="1"/>
  <c r="K85" i="1"/>
  <c r="K82" i="1"/>
  <c r="K79" i="1"/>
  <c r="J78" i="1"/>
  <c r="J89" i="1" s="1"/>
  <c r="J76" i="1"/>
  <c r="K65" i="1"/>
  <c r="J60" i="1"/>
  <c r="K60" i="1" s="1"/>
  <c r="J58" i="1"/>
  <c r="J64" i="1" s="1"/>
  <c r="J57" i="1"/>
  <c r="J56" i="1"/>
  <c r="J43" i="1"/>
  <c r="J22" i="1"/>
  <c r="J157" i="1" l="1"/>
  <c r="K156" i="1"/>
  <c r="J270" i="1"/>
  <c r="J28" i="1"/>
  <c r="N5" i="1"/>
  <c r="J188" i="1"/>
  <c r="J228" i="1"/>
  <c r="N433" i="1"/>
  <c r="K410" i="1"/>
  <c r="K249" i="1"/>
  <c r="J569" i="1"/>
  <c r="N65" i="1"/>
  <c r="N130" i="1"/>
  <c r="N189" i="1"/>
  <c r="N251" i="1"/>
  <c r="J405" i="1"/>
  <c r="N381" i="1"/>
  <c r="J459" i="1"/>
  <c r="N158" i="1"/>
  <c r="J498" i="1"/>
  <c r="N465" i="1"/>
  <c r="J544" i="1"/>
  <c r="J347" i="1"/>
  <c r="J596" i="1"/>
  <c r="J316" i="1"/>
  <c r="N279" i="1"/>
  <c r="J51" i="1"/>
  <c r="N37" i="1"/>
  <c r="J521" i="1"/>
  <c r="J626" i="1"/>
  <c r="N56" i="1"/>
  <c r="N229" i="1"/>
  <c r="J250" i="1"/>
  <c r="N348" i="1"/>
  <c r="J380" i="1"/>
  <c r="J208" i="1"/>
  <c r="N570" i="1"/>
  <c r="N317" i="1"/>
  <c r="J633" i="1"/>
  <c r="N627" i="1"/>
  <c r="K128" i="1"/>
  <c r="N209" i="1"/>
  <c r="K408" i="1"/>
  <c r="J432" i="1"/>
  <c r="N406" i="1"/>
  <c r="N545" i="1"/>
  <c r="N522" i="1"/>
  <c r="N271" i="1"/>
  <c r="N597" i="1"/>
  <c r="N499" i="1"/>
  <c r="K379" i="1"/>
  <c r="K315" i="1"/>
  <c r="K605" i="1"/>
  <c r="K372" i="1"/>
  <c r="K439" i="1"/>
  <c r="K526" i="1"/>
  <c r="K524" i="1"/>
  <c r="K56" i="1"/>
  <c r="K63" i="1" s="1"/>
  <c r="K601" i="1"/>
  <c r="K574" i="1"/>
  <c r="K551" i="1"/>
  <c r="K572" i="1"/>
  <c r="K505" i="1"/>
  <c r="K501" i="1"/>
  <c r="K467" i="1"/>
  <c r="K391" i="1"/>
  <c r="K193" i="1"/>
  <c r="K292" i="1"/>
  <c r="K356" i="1"/>
  <c r="K234" i="1"/>
  <c r="K471" i="1"/>
  <c r="K189" i="1"/>
  <c r="K207" i="1" s="1"/>
  <c r="K34" i="1"/>
  <c r="K76" i="1"/>
  <c r="K88" i="1" s="1"/>
  <c r="K209" i="1"/>
  <c r="K227" i="1" s="1"/>
  <c r="K43" i="1"/>
  <c r="K251" i="1"/>
  <c r="K269" i="1" s="1"/>
  <c r="K631" i="1"/>
  <c r="K58" i="1"/>
  <c r="K158" i="1"/>
  <c r="K187" i="1" s="1"/>
  <c r="K271" i="1"/>
  <c r="K277" i="1" s="1"/>
  <c r="K317" i="1"/>
  <c r="K346" i="1" s="1"/>
  <c r="K22" i="1"/>
  <c r="K547" i="1"/>
  <c r="K433" i="1"/>
  <c r="K507" i="1"/>
  <c r="K325" i="1"/>
  <c r="K545" i="1"/>
  <c r="K555" i="1"/>
  <c r="K276" i="1"/>
  <c r="K321" i="1"/>
  <c r="K352" i="1"/>
  <c r="K511" i="1"/>
  <c r="K592" i="1"/>
  <c r="K612" i="1"/>
  <c r="K283" i="1"/>
  <c r="K465" i="1"/>
  <c r="K583" i="1"/>
  <c r="K78" i="1"/>
  <c r="K570" i="1"/>
  <c r="K437" i="1"/>
  <c r="K517" i="1"/>
  <c r="K217" i="1"/>
  <c r="K599" i="1"/>
  <c r="K528" i="1"/>
  <c r="K255" i="1"/>
  <c r="K603" i="1"/>
  <c r="K576" i="1"/>
  <c r="K387" i="1"/>
  <c r="K285" i="1"/>
  <c r="K469" i="1"/>
  <c r="K479" i="1"/>
  <c r="K215" i="1"/>
  <c r="K539" i="1"/>
  <c r="K381" i="1"/>
  <c r="K404" i="1" s="1"/>
  <c r="K389" i="1"/>
  <c r="K138" i="1"/>
  <c r="K589" i="1"/>
  <c r="K99" i="1"/>
  <c r="K141" i="1"/>
  <c r="K491" i="1"/>
  <c r="K136" i="1"/>
  <c r="K549" i="1"/>
  <c r="K578" i="1"/>
  <c r="K412" i="1"/>
  <c r="K103" i="1"/>
  <c r="K273" i="1"/>
  <c r="K499" i="1"/>
  <c r="K561" i="1"/>
  <c r="K565" i="1"/>
  <c r="K446" i="1"/>
  <c r="K522" i="1"/>
  <c r="K622" i="1"/>
  <c r="K323" i="1"/>
  <c r="K503" i="1"/>
  <c r="K597" i="1"/>
  <c r="K627" i="1"/>
  <c r="K632" i="1" s="1"/>
  <c r="K406" i="1"/>
  <c r="K431" i="1" s="1"/>
  <c r="K199" i="1"/>
  <c r="K287" i="1"/>
  <c r="K328" i="1"/>
  <c r="K414" i="1"/>
  <c r="K455" i="1"/>
  <c r="K195" i="1"/>
  <c r="K488" i="1"/>
  <c r="K165" i="1"/>
  <c r="K96" i="1"/>
  <c r="K92" i="1"/>
  <c r="K162" i="1"/>
  <c r="K319" i="1"/>
  <c r="K435" i="1"/>
  <c r="K383" i="1"/>
  <c r="K253" i="1"/>
  <c r="K281" i="1"/>
  <c r="K568" i="1" l="1"/>
  <c r="K458" i="1"/>
  <c r="K543" i="1"/>
  <c r="K497" i="1"/>
  <c r="K625" i="1"/>
  <c r="K595" i="1"/>
  <c r="K520" i="1"/>
</calcChain>
</file>

<file path=xl/sharedStrings.xml><?xml version="1.0" encoding="utf-8"?>
<sst xmlns="http://schemas.openxmlformats.org/spreadsheetml/2006/main" count="2445" uniqueCount="242">
  <si>
    <t>о фактическом исполнении государственных заданий государственными учреждениями в отчетном финансовом году</t>
  </si>
  <si>
    <t>№ п/п</t>
  </si>
  <si>
    <t>Наименование учреждения, оказывающего услугу (выполняющего работу)</t>
  </si>
  <si>
    <t>Наименование оказываемой услуги (выполняемой работы)</t>
  </si>
  <si>
    <t>Вариант оказания (выполнения)</t>
  </si>
  <si>
    <t>Показатель (качества, объема)</t>
  </si>
  <si>
    <t>Наименование показателя</t>
  </si>
  <si>
    <t>Единица измерения</t>
  </si>
  <si>
    <t>Значение, утвержденное в государственном задании на отчетный финансовый год</t>
  </si>
  <si>
    <t>Причины отклонения значений от запланированных</t>
  </si>
  <si>
    <t>Источник информации о фактическом значении показателя</t>
  </si>
  <si>
    <t>Оценка итоговая</t>
  </si>
  <si>
    <t>Скорая, в том числе специализированная, медицинская помощь (за исключением санитарно-авиационной эвакуации)</t>
  </si>
  <si>
    <t>Услуга</t>
  </si>
  <si>
    <t>Показатель качества</t>
  </si>
  <si>
    <t>Соответствие порядкам оказания медицинской помощи и на основе стандартов медицинской помощи</t>
  </si>
  <si>
    <t>%</t>
  </si>
  <si>
    <t>Удовлетворенность потребителей в оказанной государственной услуге</t>
  </si>
  <si>
    <t>Показатель объема</t>
  </si>
  <si>
    <t>Скорая специализированная  медицинская помощь</t>
  </si>
  <si>
    <t>Высокотехнологичная медицинская помощь, не включенная в базовую программу обязательного медицинского страхования</t>
  </si>
  <si>
    <t>Высокотехнологичная медицинская помощь</t>
  </si>
  <si>
    <t>Случай госпитализации</t>
  </si>
  <si>
    <t>Изъятие, хранение и транспортировка органов и (или) тканей человека для трансплантации</t>
  </si>
  <si>
    <t>Работа</t>
  </si>
  <si>
    <t xml:space="preserve">Медицинские услуги по лабораторной диагностике </t>
  </si>
  <si>
    <t>Пренатальный скрининг</t>
  </si>
  <si>
    <t>Исследования</t>
  </si>
  <si>
    <t>Неонатальный скрининг</t>
  </si>
  <si>
    <t>Скорая специализированная медицинская помощь</t>
  </si>
  <si>
    <t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дерматовенерология (в части венерологии</t>
  </si>
  <si>
    <t>Первичная специализированная медико-санитарная помощь в амбулаторных условиях по специальности «дерматовенерология»</t>
  </si>
  <si>
    <t>Посещения</t>
  </si>
  <si>
    <t>Обращения</t>
  </si>
  <si>
    <t>Первичная медико-санитарная помощь, не включенная в базовую программу обязательного медицинского страхования в условиях дневного стационара по профилю: дерматовенерология (в части венерологии)</t>
  </si>
  <si>
    <t xml:space="preserve"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 по профилю: Дерматовенерология (в части венерологии)   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</si>
  <si>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Дерматовенерология (в части венерологии)</t>
  </si>
  <si>
    <t>Медицинские услуги по лабораторной диагностике</t>
  </si>
  <si>
    <t>Экспертиза профессиональной пригодности и экспертиза связи заболевания с профессией</t>
  </si>
  <si>
    <t xml:space="preserve">Соответствие порядку проведения экспертизы связи заболевания с профессией и порядку проведения экспертизы профпригодности </t>
  </si>
  <si>
    <t>Количество экспертиз</t>
  </si>
  <si>
    <t>Доля выпускников, успешно сдавших итоговую аттестацию</t>
  </si>
  <si>
    <t>Удельный вес численности выпускников по специальности, соответствующей профилю среднего профессионального образования, трудоустроившихся  после окончания обучения</t>
  </si>
  <si>
    <t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 на базе основного общего образования, среднего образования</t>
  </si>
  <si>
    <t>Человек</t>
  </si>
  <si>
    <t xml:space="preserve">Государственное бюджетное профессиональное образовательное учреждение «Центр непрерывного профессионального медицинского развития Ленинградской области» 
 </t>
  </si>
  <si>
    <t xml:space="preserve">Реализация образовательных программ среднего профессионального образования - программ подготовки специалистов среднего звена на базе среднего общего образования, на базе основного общего образования </t>
  </si>
  <si>
    <t xml:space="preserve">
Наркология
</t>
  </si>
  <si>
    <t xml:space="preserve">Обращения </t>
  </si>
  <si>
    <t xml:space="preserve">Посещения </t>
  </si>
  <si>
    <t>Инфекционные болезни (в части синдрома приобретенного иммунодефицита (ВИЧ-инфекции))</t>
  </si>
  <si>
    <t xml:space="preserve">Фтизиатрия </t>
  </si>
  <si>
    <t>Дерматовенерология (в части венерологии)</t>
  </si>
  <si>
    <t>Первичная медико-санитарная помощь, включенная в базовую программу ОМС, оказываемая в экстренной форме при внезапных острых заболеваниях, состояниях, обострении хронических заболеваний, представляющих угрозу жизни пациента, граждан, не застрахованных по ОМС</t>
  </si>
  <si>
    <t>Первичная медико-санитарная помощь оказываемая в экстренной форме при внезапных острых заболеваниях, состояниях, обострении хронических заболеваний, представляющих угрозу жизни пациента, граждан, не застрахованных по ОМС.</t>
  </si>
  <si>
    <t>Специализированная медицинская помощь (за исключением высокотехнологичной медицинской помощи), включенная в базовую программу обязательного медицинского страхования</t>
  </si>
  <si>
    <t xml:space="preserve">Специализированная медицинская помощь в стационарных условиях, оказываемая при состояниях, требующих срочного медицинского вмешательства, гражданам, не застрахованные по ОМС </t>
  </si>
  <si>
    <t>Паллиативная медицинская помощь в стационарных условиях, сестринский уход</t>
  </si>
  <si>
    <t>Сестринский уход</t>
  </si>
  <si>
    <t>Койко-день</t>
  </si>
  <si>
    <t>Скорая медицинская помощь</t>
  </si>
  <si>
    <t>Вызов</t>
  </si>
  <si>
    <t>ИТОГО</t>
  </si>
  <si>
    <t>Наркология</t>
  </si>
  <si>
    <t>Лечебная физкультура и спортивная медицина</t>
  </si>
  <si>
    <t>Паллиативная медицинская помощь в амбулаторных условиях</t>
  </si>
  <si>
    <t>Выездная патронажная служба паллиативной мед. помощи</t>
  </si>
  <si>
    <t>Первичная-медико санитарная помощь, в части диагностики и лечения по профилю психотерапия</t>
  </si>
  <si>
    <t>Первичная медико-санитарная помощь оказываемая в экстренной форме при внезапных острых заболеваниях, состояниях, обострении хронических заболеваний, представляющих угрозу жизни пациента, граждан, не застрахованных по ОМС</t>
  </si>
  <si>
    <t>Первичная медико-санитарная помощь, не включенная в базовую программу обязательного медицинского страхования в условиях дневного стационара по профилю: фтизиатрия</t>
  </si>
  <si>
    <t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«Фтизиатрия»</t>
  </si>
  <si>
    <t>Случай лечения</t>
  </si>
  <si>
    <t>Специализированная медицинская помощь в стационарных условиях, оказываемая при состояниях, требующих срочного медицинского вмешательства, гражданам, не застрахованные по ОМС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</si>
  <si>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Психотерапия</t>
  </si>
  <si>
    <t>Паллиативная медицинская помощь</t>
  </si>
  <si>
    <t>Первичная специализированная медико-санитарная помощь в амбулаторных условиях по специальностям:"наркология", "инфекционные болезни", "фтизиатрия", "дерматовенерология", "выездная патронажная служба паллиативной мед. помощи", "диагностика и лечение по профилю психотерапия"</t>
  </si>
  <si>
    <t xml:space="preserve"> Первичная специализированная медико-санитарная помощь в амбулаторных условиях по специальностям "инфекционные болезни", "фтизиатрия", "дерматовенерология", "лечебная физкультура и спортивная медицина", "паллиативная медицинская помощь в амбулаторных условиях", "диагностика и лечение по профилю психотерапия"</t>
  </si>
  <si>
    <t>Углубленные медицинские обследования спортсменов субъекта Российской Федерации</t>
  </si>
  <si>
    <t>Первичная медико-санитарная помощь, включенная в базовую программу ОМС, оказываемая в экстренной форме при внезапных острых заболеваниях, состояниях,  обострении хронических заболеваний, представляющих угрозу жизни пациента, граждан, не застрахованных по ОМС</t>
  </si>
  <si>
    <t xml:space="preserve">Первичная медико-санитарная помощь, включенная в базовую программу ОМС, оказываемая в экстренной форме при внезапных острых заболеваниях, состояниях,  обострении хронических заболеваний, представляющих угрозу жизни пациента, граждан, не застрахованных по ОМС.           </t>
  </si>
  <si>
    <t xml:space="preserve">Первичная медико-санитарная помощь, не включенная в базовую программу обязательного медицинского страхования в условиях дневного стационара по профилю: психотерапия     </t>
  </si>
  <si>
    <t>Специализированная медицинская помощь в условиях дневного стационара по профилю: психотерапия</t>
  </si>
  <si>
    <t>Первичная специализированная медицинская помощь, по профилю фтизиатрия</t>
  </si>
  <si>
    <t>Первичная специализированная медико-санитарная помощь в амбулаторных условиях по специальностям: "наркология, "инфекционные болезни", "фтизиатрия", "дерматовенерология", "паллиативная медицинская помощь в амбулаторных условиях", "диагностика и лечение по профилю психотерапия", "лечебная физкультура и спортивная медицина"</t>
  </si>
  <si>
    <t xml:space="preserve">Первичная медико-санитарная помощь, не включенная в базовую программу обязательного медицинского страхования в условиях дневного стационара по профилю: фтизиатрия  </t>
  </si>
  <si>
    <t xml:space="preserve">Специализированная медицинская помощь (за исключением высокотехнологичной медицинской помощи), включенная в базовую программу обязательного медицинского страхования                                                            </t>
  </si>
  <si>
    <t xml:space="preserve">Первичная медико-санитарная помощь, не включенная в базовую программу обязательного медицинского страхования в условиях дневного стационара по профилю: психотерапия                           </t>
  </si>
  <si>
    <t>Первичная медико-санитарная помощь, не включенная в базовую программу обязательного медицинского страхования в условиях дневного стационара по профилю: психотерапия</t>
  </si>
  <si>
    <t xml:space="preserve">Первичная медико-санитарная помощь, включенная в базовую программу ОМС, оказываемая в экстренной форме при внезапных острых заболеваниях, состояниях, обострении хронических заболеваний,
 представляющих угрозу жизни пациента, граждан, не застрахованных по ОМС                                        </t>
  </si>
  <si>
    <t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фтизиатрия</t>
  </si>
  <si>
    <t>Паллиативная медицинская помощь, сестринский уход</t>
  </si>
  <si>
    <t xml:space="preserve">Первичная медико-санитарная помощь, включенная в базовую программу ОМС, оказываемая в экстренной форме при внезапных острых заболеваниях, состояниях, обострении хронических заболеваний, представляющих угрозу жизни пациента, граждан, не застрахованных по ОМС      </t>
  </si>
  <si>
    <t xml:space="preserve">Паллиативная медицинская помощь, сестринский уход                                              </t>
  </si>
  <si>
    <t>Скорая, в том числе скорая специализированная, медицинская помощь (включая медицинскую эвакуацию), включенная в базовую программу обязательного медицинского страхования, а также оказание медицинской помощи при чрезвычайных ситуациях</t>
  </si>
  <si>
    <t xml:space="preserve">Первичная медико-санитарная помощь, включенная в   базовую программу ОМС, оказываемая в экстренной форме при внезапных острых заболеваниях, состояниях, обострении хронических заболеваний, представляющих угрозу жизни пациента, граждан, не застрахованных по ОМС         </t>
  </si>
  <si>
    <t xml:space="preserve">Паллиативная медицинская помощь, сестринский уход                                                                  </t>
  </si>
  <si>
    <t xml:space="preserve">Паллиативная медицинская помощь в амбулаторных условиях </t>
  </si>
  <si>
    <t>Первичная медико-санитарная помощь, включенная в базовую программу ОМС, оказываемая в экстренной форме при внезапных острых заболеваниях, состояниях, обострении хронических заболеваний, представляющих угрозу жизни пациента, 
граждан, не застрахованных по ОМС</t>
  </si>
  <si>
    <t xml:space="preserve">Сестринский уход                                                                  </t>
  </si>
  <si>
    <t>Скорая, в том числе специализированная медицинская помощь (включая медицинскую эвакуацию), включенная в базовую программу обязательного медицинского страхования, а также оказание медицинской помощи при чрезвычайных ситуациях</t>
  </si>
  <si>
    <t xml:space="preserve">Первичная медико-санитарная помощь, включенная в базовую программу ОМС, оказываемая в экстренной форме при внезапных острых заболеваниях, состояниях, обострении хронических заболеваний, представляющих угрозу жизни пациента,  граждан, не застрахованных по ОМС                        </t>
  </si>
  <si>
    <t xml:space="preserve">Первичная медико-санитарная помощь, включенная в базовую программу ОМС, оказываемая в экстренной форме при внезапных острых заболеваниях, состояниях, обострении хронических заболеваний, представляющих угрозу жизни пациента, 
граждан, не застрахованных по ОМС           </t>
  </si>
  <si>
    <t>Скорая, в том числе скорая специализированная, медицинская помощь (включая медицинскую эвакуацию), 
базовую программу обязательного медицинского страхования, а также оказание медицинской помощи при чрезвычайных ситуациях</t>
  </si>
  <si>
    <t xml:space="preserve">Первичная медико-санитарная помощь, включенная в базовую программу ОМС, оказываемая в экстренной форме при внезапных острых заболеваниях, состояниях, обострении хронических заболеваний, представляющих угрозу жизни пациента, 
граждан, не застрахованных по ОМС       </t>
  </si>
  <si>
    <t xml:space="preserve">Паллиативная медицинская помощь                                                      </t>
  </si>
  <si>
    <t xml:space="preserve">Паллиативная медицинская помощь                                       </t>
  </si>
  <si>
    <t>Первичная специализированная медико-санитарная помощь в амбулаторных условиях по специальностям: "наркология", "инфекционные болезни", "фтизиатрия", "дерматовенерология", "лечебная физкультура и спортивная медицина", "паллиативная медицинская помощь в амбулаторных условиях", "диагностика и лечение по профилю психотерапия", "выездная патронажная служба паллиативной мед. помощи"</t>
  </si>
  <si>
    <t xml:space="preserve">Специализированная медицинская помощь (за исключением высокотехнологичной медицинской помощи), включенная в базовую программу обязательного медицинского страхования       </t>
  </si>
  <si>
    <t xml:space="preserve">Паллиативная медицинская помощь, сестринский уход                                                                   </t>
  </si>
  <si>
    <t xml:space="preserve">Сестринский уход                                                                   </t>
  </si>
  <si>
    <t xml:space="preserve">Скорая медицинская помощь                </t>
  </si>
  <si>
    <t xml:space="preserve">Координация деятельности службы медицины катастроф Ленинградской области и обеспечение готовности ее сил и средств к ликвидации медико-санитарных последствий чрезвычайных ситуаций на территории Ленинградской области  </t>
  </si>
  <si>
    <t>ГАУЗ ЛО Детский Хоспис</t>
  </si>
  <si>
    <t>Паллиативная медицинская помощь, хоспис в стационаре</t>
  </si>
  <si>
    <t>Хоспис</t>
  </si>
  <si>
    <t>Первичная медико-санитарная помощь, не включенная в базовую программу обязательного медицинского страхования по профилю психиатрия - наркология, в части наркологии</t>
  </si>
  <si>
    <t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психиатрия-наркология</t>
  </si>
  <si>
    <t>Химико - токсикологические исследования</t>
  </si>
  <si>
    <t>Первичная медико-санитарная помощь, не включенная в базовую программу обязательного медицинского страхования по профилю психиатрия- наркология, в части наркологии</t>
  </si>
  <si>
    <t>Специализированная медицинская помощь (за исключением 
высокотехнологичной медицинской помощи), не включенная в базовую 
программу обязательного медицинского страхования, по профилю: психиатрия-наркология (в части наркологии)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</si>
  <si>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Психиатрия-наркология (в части наркологии)</t>
  </si>
  <si>
    <t>Паллиативная медицинская помощь в стационарных условиях</t>
  </si>
  <si>
    <t>Специализированная мед. помощь, не включённая в ОМС по профилю ВИЧ-инфекции</t>
  </si>
  <si>
    <t>ЛОГБУЗ "Детская клиническая больница"</t>
  </si>
  <si>
    <t>Выездная патронажная служба паллиативной мед. помощи детям</t>
  </si>
  <si>
    <t>Серологические исследования</t>
  </si>
  <si>
    <t>ГБУЗ ЛО "Центр профессиональной патологии"</t>
  </si>
  <si>
    <t>ГАУ ЛО «Ленфарм»</t>
  </si>
  <si>
    <t>Прием, хранение, доставка и передача медицинским и аптечным организациям Ленинградской области лекарственных средств, включая наркотические и психотропные средства, медицинские изделия, специализированные продукты лечебного питания, и осуществление организационных мероприятий по обеспечению льготных категорий граждан лекарственными средствами, включая наркотические и психотропные средства, медицинскими изделиями, специализированными продуктами лечебного питания</t>
  </si>
  <si>
    <t>ГБУЗ ЛО «Гатчинская клиническая межрайонная больница»</t>
  </si>
  <si>
    <t>ГБУЗ ЛО «Выборгская детская городская больница»</t>
  </si>
  <si>
    <t xml:space="preserve">ГБУЗ ЛО «Рощинская межрайонная больница» </t>
  </si>
  <si>
    <t xml:space="preserve">ГБУЗ ЛО «Выборгская межрайонная больница» </t>
  </si>
  <si>
    <t xml:space="preserve">ГБУЗ ЛО «Сертоловская городская больница» </t>
  </si>
  <si>
    <t xml:space="preserve">ГБУЗ ЛО «Всеволожская клиническая межрайонная больница» </t>
  </si>
  <si>
    <t xml:space="preserve">ГБУЗ ЛО «Волосовская межрайонная больница» </t>
  </si>
  <si>
    <t xml:space="preserve">ГБУЗ ЛО «Волховская межрайонная больница» </t>
  </si>
  <si>
    <t xml:space="preserve">ГБУЗ ЛО «Бокситогорская межрайонная больница» </t>
  </si>
  <si>
    <t xml:space="preserve">ГБУЗ ЛО «Кингисеппская межрайонная больница им.  П.Н.Прохорова»
</t>
  </si>
  <si>
    <t>ГБУЗ ЛО «Киришская клиническая межрайонная больница»</t>
  </si>
  <si>
    <t>ГБУЗ ЛО «Кировская клиническая межрайонная больница»</t>
  </si>
  <si>
    <t>ГБУЗ ЛО «Лодейнопольская межрайонная больница»</t>
  </si>
  <si>
    <t>ГБУЗ ЛО «Ломоносовская межрайонная больница им. И.Н.Юдченко»</t>
  </si>
  <si>
    <t>ГБУЗ ЛО «Лужская межрайонная больница»</t>
  </si>
  <si>
    <t>ГБУЗ ЛО «Подпорожская межрайонная больница»</t>
  </si>
  <si>
    <t>ГБУЗ ЛО «Приозерская межрайонная больница»</t>
  </si>
  <si>
    <t>ГБУЗ ЛО «Сланцевская межрайонная больница»</t>
  </si>
  <si>
    <t>ГБУЗ ЛО «Тихвинская межрайонная больница им. А.Ф.Калмыкова»</t>
  </si>
  <si>
    <t>ГБУЗ ЛО «Тосненская клиническая межрайонная больница»</t>
  </si>
  <si>
    <t>ГБУЗ ЛО "Станция скорой медицинской помощи"</t>
  </si>
  <si>
    <t>Оценка выполнения государственным учреждением государственного задания по каждому показателю, %</t>
  </si>
  <si>
    <t>ГБУЗ "Ленинградский областной Центр специализированных видов медицинской помощи"</t>
  </si>
  <si>
    <t>ЛОГБУЗ "Выборгский межрайонный наркологический диспансер"</t>
  </si>
  <si>
    <t>ГБУЗ "Ленинградский областной наркологический диспансер им. А.Я.Гриненко"</t>
  </si>
  <si>
    <t>Сводная оценка выполнения государственными учреждениями государственного задания по показателям (качества, объема), %</t>
  </si>
  <si>
    <t>Комитет по здравоохранению Ленинградской области</t>
  </si>
  <si>
    <t>Первичная специализированная медико-санитарная помощь в амбулаторных условиях по специальностям: "наркология", "инфекционные болезни", "дерматовенерология", диагностика и лечение по профилю психотерапия</t>
  </si>
  <si>
    <t xml:space="preserve"> Первичная специализированная медико-санитарная помощь в амбулаторных условиях по специальностям: «фтизиатрия», «дерматовенерология», диагностика и лечение по профилю психотерапия</t>
  </si>
  <si>
    <t>Инфекционные болезни (в части синдрома приобретенного иммунодефицита (ВИЧ-инфекции)</t>
  </si>
  <si>
    <t>Первичная специализированная медико-санитарная помощь в амбулаторных условиях по специальностям: "наркология", "инфекционные болезни", "фтизиатрия", "дерматовенерология", "лечебная физкультура и спортивная медицина", диагностика и лечение по профилю психотерапия</t>
  </si>
  <si>
    <t>Первичная специализированная медико-санитарная помощь в амбулаторных условиях по специальностям: "наркология", "инфекционные болезни", "фтизиатрия", "дерматовенерология", "лечебная физкультура и спортивная медицина", "паллиативная медицинская помощь в амбулаторных условиях", диагностика и лечение по профилю психотерапия</t>
  </si>
  <si>
    <t>Первичная специализированная медико-санитарная помощь в амбулаторных условиях по специальностям: "наркология", "инфекционные болезни", "фтизиатрия", "дерматовенерология", диагностика и лечение по профилю психотерапия</t>
  </si>
  <si>
    <t>Первичная специализированная медико-санитарная помощь в амбулаторных условиях по специальностям: "инфекционные болезни", "фтизиатрия", "дерматовенерология", "лечебная физкультура и спортивная медицина", диагностика и лечение по профилю психотерапия</t>
  </si>
  <si>
    <t xml:space="preserve">Паллиативная медицинская помощь        </t>
  </si>
  <si>
    <t>Первичная медико-санитарная помощь, в части диагностики и лечения по профилю психотерапия</t>
  </si>
  <si>
    <t>-</t>
  </si>
  <si>
    <t>Первичная специализированная медико-санитарная помощь в амбулаторных условиях по специальностям "наркология", "инфекционные болезни", "фтизиатрия", "дерматовенерология", "лечебная физкультура и спортивная медицина", диагностика и лечение по профилю психотерапия, паллиативная мед. помощь в амбулаторных условиях, выездная патронажная служба паллиативной мед. помощи</t>
  </si>
  <si>
    <t xml:space="preserve"> Первичная специализированная медико-санитарная помощь в амбулаторных условиях по специальностям: "инфекционные болезни", "дерматовенерология", "диагностика и лечение по профилю психотерапия", "выездная патронажная служба паллиативной мед. помощи", лечебная физкультура и спортивная медицина</t>
  </si>
  <si>
    <t>Первичная специализированная медико-санитарная помощь в амбулаторных условиях по специальностям: "инфекционные болезни", "фтизиатрия", "дерматовенерология", "лечебная физкультура и спортивная медицина", "углубленные медицинские обследования спортсменов", "диагностика и лечение по профилю психотерапия"</t>
  </si>
  <si>
    <t>ГБУЗ Ленинградская областная клиническая больница</t>
  </si>
  <si>
    <t>Кадровый дефицит</t>
  </si>
  <si>
    <t xml:space="preserve"> Первичная специализированная медико-санитарная помощь в амбулаторных условиях по специальностям: "инфекционные болезни", "фтизиатрия", "наркология","дерматовенерология", "лечебная физкультура и спортивная медицина", "выездная патронажная служба паллиативной мед. помощи",  "диагностика и лечение по профилю психотерапия"</t>
  </si>
  <si>
    <t>ГБУЗ ЛО "Центр по профилактике и борьбе со СПИД и инфекционными заболеваниями"</t>
  </si>
  <si>
    <t>ГБУЗ "Ленинградский областной центр психического здоровья"</t>
  </si>
  <si>
    <t>Первичная медико-санитарная помощь, в части диагностики и лечения (ВИЧ-инфекция)</t>
  </si>
  <si>
    <t>Первичная медико-санитарная помощь, не включенная в базовую программу обязательного медицинского страхования</t>
  </si>
  <si>
    <t xml:space="preserve">Показатель объема </t>
  </si>
  <si>
    <t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психиатрия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</si>
  <si>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психиатрия-наркология (в части наркология, психиатрия), психотерапия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</si>
  <si>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психиатрия, психотерапия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</si>
  <si>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профилю: психиатрия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</si>
  <si>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профилю: психотерапия</t>
  </si>
  <si>
    <t>Первичная специализированная медицинская помощь, оказываемая при заболеваниях, передаваемых половым путем, туберкулезе, ВИЧ-инфекции и синдроме приобретенного иммунодефицита, психических расстройствах и расстройствах поведения, по профилю психиатрия в условиях дневного стационара</t>
  </si>
  <si>
    <t xml:space="preserve">Судебно-психиатрическая экспертиза </t>
  </si>
  <si>
    <t>Соответствие инструкции об организации производства судебно-психиатрических экспертиз в отделениях судебно-психиатрических экспертиз государственных психиатрических учреждений</t>
  </si>
  <si>
    <t>Исследования в целях установления обстоятельств, подлежащих доказыванию по конкретному делу</t>
  </si>
  <si>
    <t>Неукомплектованность медицинским персоналом</t>
  </si>
  <si>
    <t>Посещение других профильных медицинских учреждений, расположенных на территории города Санкт-Петербурга</t>
  </si>
  <si>
    <t>Отсутствуют посещения с профилактической целью, следовательно все посещения только по заболеванию</t>
  </si>
  <si>
    <t xml:space="preserve">Уменьшение объемов медицинской помощи связано с тем, что лечение по данному виду заболевания требует круглосуточного наблюдения </t>
  </si>
  <si>
    <t>Уменьшение объемов оказания  амбулаторной наркологической помощи связано с частичным выбытием контингента за пределы региона</t>
  </si>
  <si>
    <t>Уменьшение объемов оказания амбулаторной психотерапевтической помощи связано с уменьшением обращаемости в государственную систему здравоохранения, а также частичным выбытием контингента за пределы региона</t>
  </si>
  <si>
    <t>Отсутствие врача-психотерапевта</t>
  </si>
  <si>
    <t xml:space="preserve">СВОДНЫЙ ОТЧЁТ за 6 месяцев 2025 года </t>
  </si>
  <si>
    <t>Реализация дополнительных профессиональных программ профессиональной переподготовки для лиц со средним и (или) высшим медицинским образованием</t>
  </si>
  <si>
    <t>Реализация дополнительных профессиональных программ повышения квалификации для лиц со средним и (или) высшим медицинским образованием</t>
  </si>
  <si>
    <t xml:space="preserve">Реализация дополнительных профессиональных программ повышения квалификации </t>
  </si>
  <si>
    <t xml:space="preserve">Реализация дополнительных профессиональных программ профессиональной переподготовки </t>
  </si>
  <si>
    <t xml:space="preserve">Первичная медико-санитарная помощь, включенная в базовую программу ОМС, оказываемая в экстренной форме при внезапных острых заболеваниях, состояниях,  обострении хронических заболеваний, представляющих угрозу жизни пациента, граждан, не застрахованных по ОМС  </t>
  </si>
  <si>
    <t xml:space="preserve">ГБУЗ ЛО «Токсовская клиническая межрайонная больница» </t>
  </si>
  <si>
    <t>Первичная специализированная медико-санитарная помощь в амбулаторных условиях по специальностям: "наркология", "инфекционные болезни", "фтизиатрия", "дерматовенерология", "диагностики и лечения по профилю психотерапия", "лечебная физкультура и сортивная медицина"</t>
  </si>
  <si>
    <t>Работа врача по совместительству, неполная занятость 0,25 ставки</t>
  </si>
  <si>
    <t>Отпуск и больничные листы врача дерматовенеролога</t>
  </si>
  <si>
    <t>Первичная специализированная медико-санитарная помощь в амбулаторных условиях по специальностям: "наркология", "инфекционные болезни", "дерматовенерология",  диагностика и лечение по профилю психотерапия</t>
  </si>
  <si>
    <t>Отчеты о выполнении государственного задания государственными бюджетными и автономными учреждениями Ленинградской области</t>
  </si>
  <si>
    <t>Длительное отсутствие специалиста</t>
  </si>
  <si>
    <t>Фактическое значение за 6 месяцев 2025 года</t>
  </si>
  <si>
    <t>ГБУЗ "Ленинградский областной перинатальный центр"</t>
  </si>
  <si>
    <t>Паллиативная медицинская помощь (амбулаторно на дому выездными патронажными бригадами)</t>
  </si>
  <si>
    <t>Увольнение врача 18.04.2025, прием нового специалиста 16.07.2025</t>
  </si>
  <si>
    <t>Увольнение врача-психотерапевта, работает медицинский психолог</t>
  </si>
  <si>
    <t>Отсутствие врача (очередной отпуск), работа врача с 03.03.2025 года на 0,25 ставки</t>
  </si>
  <si>
    <t>Низкая заболеваемость населения в связи с проведением профилактической работы. Отпуск специалиста в мае месяце.</t>
  </si>
  <si>
    <t>Отпуск по беременности и родам врача-инфекциониста</t>
  </si>
  <si>
    <t>Длительное отсутствие единственного в районе врача-нарколога</t>
  </si>
  <si>
    <t>Не работал кабинет паллиативной помощи в связи с отсутствием специалиста</t>
  </si>
  <si>
    <t>Низкая обращаемость пациентов данной категории</t>
  </si>
  <si>
    <t>Проведение ремонтных работ с 18 июня 2025 года в отделении сестринского ухода в посёлке Будогощь Киришского района</t>
  </si>
  <si>
    <t>Низкое количество людей, обратившихся за медицинской помощью по данному виду профиля</t>
  </si>
  <si>
    <t>Переход врача дерматовенеролога с 1,0 ставки на 0,5 ставки по бюджету</t>
  </si>
  <si>
    <t>Снижение заболеваемости туберкулезом в Подпорожском районе и снижение числа пациентов состоящих на диспансерном учете у фтизиатра</t>
  </si>
  <si>
    <t>Переход на новую программу с апреля 2025 года</t>
  </si>
  <si>
    <t xml:space="preserve">Сокращение вызовов скорой медицинской помощи в летнем периоде </t>
  </si>
  <si>
    <t>Снижено количство граждан, не имеющих полис ОМС, которым требуется госпитализация в ЛОКБ</t>
  </si>
  <si>
    <t>В связи с тем, что Ленинградская область расположена вблизи к городу Санкт-Петербургу, часть беременных рожают в учреждениях города Санкт-Петербурга, где проводится неонатальный скрининг новорожденных</t>
  </si>
  <si>
    <t>В 1 полугодии наблюдается снижение количества людей, обратившихся за медицинской помощью по данному виду профиля</t>
  </si>
  <si>
    <t xml:space="preserve">Снижение заболеваемости населения </t>
  </si>
  <si>
    <t>Снижение объемов связано с переходом данной категории лиц в систему ОМС</t>
  </si>
  <si>
    <t>Частичное снижение выполнения объемов можно связать с уменьшением количества посещений в период отпусков</t>
  </si>
  <si>
    <t xml:space="preserve">Снижение показателя, связано с перераспределением объемов по паллиативу в связи с перепрофилированием отделения в ГБУЗ "Всеволожская КМБ". Показатели исполнения до конца года выравняются. </t>
  </si>
  <si>
    <t>Количество пациентов не имеющих полиса ОМС, которым необходима госпитализация, уменьшено</t>
  </si>
  <si>
    <t>Количество пациентов не имеющих полиса ОМС, которым необходима госпитализация, снижено</t>
  </si>
  <si>
    <t>Отделение паллиативной медицинской помощи и отделение сестринского ухода расформированы в связи с передачей коечного фонда, в том числе подразделений, оказывающих государственные услуги в социальной сфере, на оказание медицинской помощи военнослужащим в период проведения специальной военной операции. В течение года происходит плановая передача объемов паллиативной помощи в другие медицинские учреждения</t>
  </si>
  <si>
    <t>Количество пациентов не имеющих полиса ОМС, которым необходим АМП, снижено</t>
  </si>
  <si>
    <t>Недовыполнение в связи с сокращением обращений пациентов, страдающих наркологическими заболеваниями</t>
  </si>
  <si>
    <t>Количество пациентов не имеющих полиса ОМС, которым необходима АМП, снижено</t>
  </si>
  <si>
    <t>Снижено количество лиц, не имеющих полисов ОМС.</t>
  </si>
  <si>
    <t>Отсутствие физического лица - врач принят на работу с марта месяца текущего года</t>
  </si>
  <si>
    <t>Снижено количесто лиц, не имеющих полиса ОМС</t>
  </si>
  <si>
    <t>Снижение количества лиц, не имеющих полиса ОМС</t>
  </si>
  <si>
    <t>Отсутствие врача по паллиативной помощи в первом квартале</t>
  </si>
  <si>
    <t>Частичное выбытие контингента за пределы региона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</si>
</sst>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indexed="8"/>
      <name val="Calibri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45">
    <xf numFmtId="0" fontId="0" fillId="0" borderId="0" xfId="0" applyFont="1" applyAlignment="1"/>
    <xf numFmtId="0" fontId="0" fillId="0" borderId="0" xfId="0" applyNumberFormat="1" applyFont="1" applyAlignment="1"/>
    <xf numFmtId="0" fontId="1" fillId="2" borderId="2" xfId="0" applyFont="1" applyFill="1" applyBorder="1" applyAlignment="1">
      <alignment vertical="center"/>
    </xf>
    <xf numFmtId="0" fontId="0" fillId="0" borderId="0" xfId="0" applyNumberFormat="1" applyFont="1" applyAlignment="1"/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NumberFormat="1" applyFont="1" applyFill="1" applyAlignment="1"/>
    <xf numFmtId="0" fontId="0" fillId="0" borderId="0" xfId="0" applyNumberFormat="1" applyFill="1" applyBorder="1"/>
    <xf numFmtId="0" fontId="0" fillId="0" borderId="0" xfId="0" applyNumberFormat="1" applyBorder="1"/>
    <xf numFmtId="0" fontId="1" fillId="0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0" xfId="0" applyNumberFormat="1" applyFont="1" applyBorder="1"/>
    <xf numFmtId="0" fontId="4" fillId="0" borderId="0" xfId="0" applyNumberFormat="1" applyFont="1" applyAlignment="1"/>
    <xf numFmtId="0" fontId="7" fillId="0" borderId="0" xfId="0" applyNumberFormat="1" applyFont="1" applyAlignment="1">
      <alignment vertical="center" wrapText="1"/>
    </xf>
    <xf numFmtId="0" fontId="0" fillId="0" borderId="0" xfId="0" applyNumberFormat="1" applyBorder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2" fillId="0" borderId="0" xfId="0" applyNumberFormat="1" applyFont="1" applyAlignment="1">
      <alignment vertical="center"/>
    </xf>
    <xf numFmtId="0" fontId="12" fillId="0" borderId="0" xfId="0" applyNumberFormat="1" applyFont="1" applyAlignment="1"/>
    <xf numFmtId="0" fontId="7" fillId="3" borderId="13" xfId="0" applyNumberFormat="1" applyFont="1" applyFill="1" applyBorder="1" applyAlignment="1">
      <alignment horizontal="left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vertical="center" wrapText="1"/>
    </xf>
    <xf numFmtId="3" fontId="5" fillId="3" borderId="13" xfId="0" applyNumberFormat="1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horizontal="center" vertical="center"/>
    </xf>
    <xf numFmtId="3" fontId="4" fillId="3" borderId="28" xfId="0" applyNumberFormat="1" applyFont="1" applyFill="1" applyBorder="1" applyAlignment="1">
      <alignment horizontal="center" vertical="center"/>
    </xf>
    <xf numFmtId="3" fontId="4" fillId="3" borderId="14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vertical="center"/>
    </xf>
    <xf numFmtId="3" fontId="4" fillId="3" borderId="23" xfId="0" applyNumberFormat="1" applyFont="1" applyFill="1" applyBorder="1" applyAlignment="1">
      <alignment horizontal="center" vertical="center"/>
    </xf>
    <xf numFmtId="3" fontId="4" fillId="3" borderId="24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/>
    </xf>
    <xf numFmtId="0" fontId="0" fillId="3" borderId="13" xfId="0" applyNumberFormat="1" applyFill="1" applyBorder="1"/>
    <xf numFmtId="3" fontId="2" fillId="3" borderId="13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horizontal="center" vertical="center" wrapText="1"/>
    </xf>
    <xf numFmtId="3" fontId="7" fillId="3" borderId="13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/>
    <xf numFmtId="49" fontId="4" fillId="3" borderId="13" xfId="0" applyNumberFormat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3" fontId="4" fillId="3" borderId="13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left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 wrapText="1"/>
    </xf>
    <xf numFmtId="49" fontId="4" fillId="3" borderId="10" xfId="0" applyNumberFormat="1" applyFont="1" applyFill="1" applyBorder="1" applyAlignment="1">
      <alignment horizontal="left" vertical="center"/>
    </xf>
    <xf numFmtId="3" fontId="4" fillId="3" borderId="10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/>
    </xf>
    <xf numFmtId="49" fontId="4" fillId="3" borderId="23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horizontal="left" vertical="center"/>
    </xf>
    <xf numFmtId="49" fontId="4" fillId="3" borderId="10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vertical="center" wrapText="1"/>
    </xf>
    <xf numFmtId="49" fontId="4" fillId="3" borderId="30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left" vertical="center"/>
    </xf>
    <xf numFmtId="0" fontId="5" fillId="3" borderId="12" xfId="0" applyFont="1" applyFill="1" applyBorder="1" applyAlignment="1">
      <alignment vertical="center"/>
    </xf>
    <xf numFmtId="0" fontId="4" fillId="3" borderId="13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/>
    </xf>
    <xf numFmtId="1" fontId="4" fillId="3" borderId="13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horizontal="left" vertical="center"/>
    </xf>
    <xf numFmtId="3" fontId="4" fillId="3" borderId="14" xfId="0" applyNumberFormat="1" applyFont="1" applyFill="1" applyBorder="1" applyAlignment="1">
      <alignment horizontal="center" vertical="center" wrapText="1"/>
    </xf>
    <xf numFmtId="49" fontId="4" fillId="3" borderId="21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wrapText="1"/>
    </xf>
    <xf numFmtId="0" fontId="7" fillId="3" borderId="13" xfId="0" applyNumberFormat="1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/>
    </xf>
    <xf numFmtId="0" fontId="0" fillId="3" borderId="13" xfId="0" applyNumberFormat="1" applyFill="1" applyBorder="1" applyAlignment="1">
      <alignment horizontal="left" vertical="center"/>
    </xf>
    <xf numFmtId="0" fontId="7" fillId="3" borderId="13" xfId="0" applyNumberFormat="1" applyFont="1" applyFill="1" applyBorder="1" applyAlignment="1">
      <alignment horizontal="left" vertical="center" wrapText="1"/>
    </xf>
    <xf numFmtId="0" fontId="4" fillId="3" borderId="1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vertical="center" wrapText="1"/>
    </xf>
    <xf numFmtId="49" fontId="4" fillId="3" borderId="12" xfId="0" applyNumberFormat="1" applyFont="1" applyFill="1" applyBorder="1" applyAlignment="1">
      <alignment vertical="center" wrapText="1"/>
    </xf>
    <xf numFmtId="49" fontId="4" fillId="3" borderId="3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left" vertical="center" wrapText="1"/>
    </xf>
    <xf numFmtId="49" fontId="4" fillId="3" borderId="12" xfId="0" applyNumberFormat="1" applyFont="1" applyFill="1" applyBorder="1" applyAlignment="1">
      <alignment horizontal="left" vertical="center" wrapText="1"/>
    </xf>
    <xf numFmtId="49" fontId="4" fillId="3" borderId="13" xfId="0" applyNumberFormat="1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horizontal="left" vertical="center" wrapText="1"/>
    </xf>
    <xf numFmtId="49" fontId="4" fillId="3" borderId="13" xfId="0" applyNumberFormat="1" applyFont="1" applyFill="1" applyBorder="1" applyAlignment="1">
      <alignment horizontal="left" vertical="center" wrapText="1"/>
    </xf>
    <xf numFmtId="49" fontId="4" fillId="3" borderId="13" xfId="0" applyNumberFormat="1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3" fontId="7" fillId="3" borderId="24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/>
    </xf>
    <xf numFmtId="3" fontId="7" fillId="3" borderId="40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vertical="center" wrapText="1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5" fillId="3" borderId="12" xfId="0" applyNumberFormat="1" applyFont="1" applyFill="1" applyBorder="1" applyAlignment="1">
      <alignment vertical="center" wrapText="1"/>
    </xf>
    <xf numFmtId="3" fontId="7" fillId="3" borderId="23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/>
    </xf>
    <xf numFmtId="0" fontId="2" fillId="3" borderId="13" xfId="0" applyNumberFormat="1" applyFont="1" applyFill="1" applyBorder="1" applyAlignment="1">
      <alignment horizontal="left" vertical="center" wrapText="1"/>
    </xf>
    <xf numFmtId="0" fontId="4" fillId="3" borderId="40" xfId="0" applyNumberFormat="1" applyFont="1" applyFill="1" applyBorder="1"/>
    <xf numFmtId="0" fontId="2" fillId="3" borderId="13" xfId="0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horizontal="center" vertical="center"/>
    </xf>
    <xf numFmtId="0" fontId="4" fillId="3" borderId="24" xfId="0" applyNumberFormat="1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>
      <alignment horizontal="left" vertical="center" wrapText="1"/>
    </xf>
    <xf numFmtId="3" fontId="7" fillId="3" borderId="10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left" vertical="center"/>
    </xf>
    <xf numFmtId="49" fontId="4" fillId="3" borderId="13" xfId="0" applyNumberFormat="1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49" fontId="4" fillId="3" borderId="12" xfId="0" applyNumberFormat="1" applyFont="1" applyFill="1" applyBorder="1" applyAlignment="1">
      <alignment vertical="center" wrapText="1"/>
    </xf>
    <xf numFmtId="49" fontId="4" fillId="3" borderId="10" xfId="0" applyNumberFormat="1" applyFont="1" applyFill="1" applyBorder="1" applyAlignment="1">
      <alignment horizontal="left" vertical="center" wrapText="1"/>
    </xf>
    <xf numFmtId="49" fontId="4" fillId="3" borderId="12" xfId="0" applyNumberFormat="1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23" xfId="0" applyNumberFormat="1" applyFont="1" applyFill="1" applyBorder="1" applyAlignment="1">
      <alignment horizontal="center" vertical="center"/>
    </xf>
    <xf numFmtId="3" fontId="7" fillId="3" borderId="24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left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7" fillId="3" borderId="28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left" vertical="center"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horizontal="left" vertical="center"/>
    </xf>
    <xf numFmtId="0" fontId="5" fillId="3" borderId="13" xfId="0" applyFont="1" applyFill="1" applyBorder="1" applyAlignment="1">
      <alignment vertical="center"/>
    </xf>
    <xf numFmtId="3" fontId="7" fillId="3" borderId="2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49" fontId="4" fillId="3" borderId="21" xfId="0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7" fillId="3" borderId="26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 wrapText="1"/>
    </xf>
    <xf numFmtId="3" fontId="4" fillId="3" borderId="26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1" fontId="4" fillId="3" borderId="24" xfId="0" applyNumberFormat="1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/>
    </xf>
    <xf numFmtId="49" fontId="4" fillId="3" borderId="40" xfId="0" applyNumberFormat="1" applyFont="1" applyFill="1" applyBorder="1" applyAlignment="1">
      <alignment vertical="center" wrapText="1"/>
    </xf>
    <xf numFmtId="0" fontId="4" fillId="3" borderId="40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vertical="center"/>
    </xf>
    <xf numFmtId="49" fontId="4" fillId="3" borderId="47" xfId="0" applyNumberFormat="1" applyFont="1" applyFill="1" applyBorder="1" applyAlignment="1">
      <alignment vertical="center" wrapText="1"/>
    </xf>
    <xf numFmtId="49" fontId="4" fillId="3" borderId="48" xfId="0" applyNumberFormat="1" applyFont="1" applyFill="1" applyBorder="1" applyAlignment="1">
      <alignment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vertical="center" wrapText="1"/>
    </xf>
    <xf numFmtId="49" fontId="4" fillId="3" borderId="51" xfId="0" applyNumberFormat="1" applyFont="1" applyFill="1" applyBorder="1" applyAlignment="1">
      <alignment horizontal="center" vertical="center" wrapText="1"/>
    </xf>
    <xf numFmtId="49" fontId="4" fillId="3" borderId="40" xfId="0" applyNumberFormat="1" applyFont="1" applyFill="1" applyBorder="1" applyAlignment="1">
      <alignment horizontal="center" vertical="center" wrapText="1"/>
    </xf>
    <xf numFmtId="49" fontId="4" fillId="3" borderId="28" xfId="0" applyNumberFormat="1" applyFont="1" applyFill="1" applyBorder="1" applyAlignment="1">
      <alignment vertical="center" wrapText="1"/>
    </xf>
    <xf numFmtId="49" fontId="4" fillId="3" borderId="14" xfId="0" applyNumberFormat="1" applyFont="1" applyFill="1" applyBorder="1" applyAlignment="1">
      <alignment vertical="center" wrapText="1"/>
    </xf>
    <xf numFmtId="49" fontId="4" fillId="3" borderId="48" xfId="0" applyNumberFormat="1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 wrapText="1"/>
    </xf>
    <xf numFmtId="49" fontId="4" fillId="3" borderId="26" xfId="0" applyNumberFormat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49" fontId="4" fillId="3" borderId="48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top" wrapText="1"/>
    </xf>
    <xf numFmtId="49" fontId="4" fillId="3" borderId="14" xfId="0" applyNumberFormat="1" applyFont="1" applyFill="1" applyBorder="1" applyAlignment="1">
      <alignment horizontal="center" vertical="top" wrapText="1"/>
    </xf>
    <xf numFmtId="49" fontId="4" fillId="3" borderId="28" xfId="0" applyNumberFormat="1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 wrapText="1"/>
    </xf>
    <xf numFmtId="0" fontId="4" fillId="3" borderId="40" xfId="0" applyNumberFormat="1" applyFont="1" applyFill="1" applyBorder="1" applyAlignment="1">
      <alignment horizontal="center" vertical="center"/>
    </xf>
    <xf numFmtId="0" fontId="4" fillId="3" borderId="40" xfId="0" applyNumberFormat="1" applyFont="1" applyFill="1" applyBorder="1" applyAlignment="1"/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49" fontId="4" fillId="3" borderId="28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/>
    </xf>
    <xf numFmtId="0" fontId="2" fillId="3" borderId="23" xfId="0" applyNumberFormat="1" applyFont="1" applyFill="1" applyBorder="1" applyAlignment="1">
      <alignment horizontal="left" vertical="center"/>
    </xf>
    <xf numFmtId="0" fontId="2" fillId="3" borderId="24" xfId="0" applyNumberFormat="1" applyFont="1" applyFill="1" applyBorder="1" applyAlignment="1">
      <alignment horizontal="left" vertical="center"/>
    </xf>
    <xf numFmtId="3" fontId="7" fillId="3" borderId="13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horizontal="left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7" fillId="3" borderId="24" xfId="0" applyNumberFormat="1" applyFont="1" applyFill="1" applyBorder="1" applyAlignment="1">
      <alignment horizontal="center" vertical="center"/>
    </xf>
    <xf numFmtId="3" fontId="7" fillId="3" borderId="23" xfId="0" applyNumberFormat="1" applyFont="1" applyFill="1" applyBorder="1" applyAlignment="1">
      <alignment horizontal="center" vertical="center"/>
    </xf>
    <xf numFmtId="49" fontId="4" fillId="3" borderId="40" xfId="0" applyNumberFormat="1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vertical="center" wrapText="1"/>
    </xf>
    <xf numFmtId="0" fontId="0" fillId="3" borderId="13" xfId="0" applyNumberFormat="1" applyFill="1" applyBorder="1" applyAlignment="1">
      <alignment horizontal="center"/>
    </xf>
    <xf numFmtId="0" fontId="7" fillId="3" borderId="23" xfId="0" applyNumberFormat="1" applyFont="1" applyFill="1" applyBorder="1" applyAlignment="1">
      <alignment horizontal="left" vertical="center" wrapText="1"/>
    </xf>
    <xf numFmtId="0" fontId="7" fillId="3" borderId="35" xfId="0" applyNumberFormat="1" applyFont="1" applyFill="1" applyBorder="1" applyAlignment="1">
      <alignment horizontal="left" vertical="center" wrapText="1"/>
    </xf>
    <xf numFmtId="0" fontId="7" fillId="3" borderId="24" xfId="0" applyNumberFormat="1" applyFont="1" applyFill="1" applyBorder="1" applyAlignment="1">
      <alignment horizontal="left" vertical="center" wrapText="1"/>
    </xf>
    <xf numFmtId="0" fontId="7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left" vertical="center" wrapText="1"/>
    </xf>
    <xf numFmtId="0" fontId="4" fillId="3" borderId="55" xfId="0" applyFont="1" applyFill="1" applyBorder="1" applyAlignment="1">
      <alignment vertical="center" wrapText="1"/>
    </xf>
    <xf numFmtId="49" fontId="4" fillId="3" borderId="14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49" fontId="4" fillId="3" borderId="40" xfId="0" applyNumberFormat="1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49" fontId="4" fillId="3" borderId="48" xfId="0" applyNumberFormat="1" applyFont="1" applyFill="1" applyBorder="1" applyAlignment="1">
      <alignment horizontal="left" vertical="center" wrapText="1"/>
    </xf>
    <xf numFmtId="0" fontId="14" fillId="3" borderId="28" xfId="0" applyFont="1" applyFill="1" applyBorder="1" applyAlignment="1">
      <alignment horizontal="left" vertical="center" wrapText="1"/>
    </xf>
    <xf numFmtId="49" fontId="14" fillId="3" borderId="14" xfId="0" applyNumberFormat="1" applyFont="1" applyFill="1" applyBorder="1" applyAlignment="1">
      <alignment horizontal="left" vertical="center" wrapText="1"/>
    </xf>
    <xf numFmtId="0" fontId="4" fillId="3" borderId="40" xfId="0" applyNumberFormat="1" applyFont="1" applyFill="1" applyBorder="1" applyAlignment="1">
      <alignment horizontal="left" vertical="center" wrapText="1"/>
    </xf>
    <xf numFmtId="0" fontId="4" fillId="3" borderId="39" xfId="0" applyNumberFormat="1" applyFont="1" applyFill="1" applyBorder="1" applyAlignment="1">
      <alignment horizontal="left" vertical="center" wrapText="1"/>
    </xf>
    <xf numFmtId="0" fontId="4" fillId="3" borderId="13" xfId="0" applyNumberFormat="1" applyFont="1" applyFill="1" applyBorder="1"/>
    <xf numFmtId="0" fontId="4" fillId="0" borderId="13" xfId="0" applyNumberFormat="1" applyFont="1" applyBorder="1"/>
    <xf numFmtId="0" fontId="4" fillId="3" borderId="53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164" fontId="5" fillId="3" borderId="23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3" fontId="5" fillId="3" borderId="23" xfId="0" applyNumberFormat="1" applyFont="1" applyFill="1" applyBorder="1" applyAlignment="1">
      <alignment horizontal="center" vertical="center"/>
    </xf>
    <xf numFmtId="3" fontId="5" fillId="3" borderId="35" xfId="0" applyNumberFormat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13" fillId="3" borderId="13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horizontal="left" vertical="center"/>
    </xf>
    <xf numFmtId="0" fontId="7" fillId="3" borderId="13" xfId="0" applyNumberFormat="1" applyFont="1" applyFill="1" applyBorder="1" applyAlignment="1">
      <alignment horizontal="left" wrapText="1"/>
    </xf>
    <xf numFmtId="49" fontId="5" fillId="3" borderId="16" xfId="0" applyNumberFormat="1" applyFont="1" applyFill="1" applyBorder="1" applyAlignment="1">
      <alignment horizontal="center" vertical="center" wrapText="1"/>
    </xf>
    <xf numFmtId="0" fontId="7" fillId="3" borderId="18" xfId="0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8" fillId="3" borderId="23" xfId="0" applyNumberFormat="1" applyFont="1" applyFill="1" applyBorder="1" applyAlignment="1">
      <alignment horizontal="center" vertical="center"/>
    </xf>
    <xf numFmtId="0" fontId="8" fillId="3" borderId="35" xfId="0" applyNumberFormat="1" applyFont="1" applyFill="1" applyBorder="1" applyAlignment="1">
      <alignment horizontal="center" vertical="center"/>
    </xf>
    <xf numFmtId="0" fontId="8" fillId="3" borderId="24" xfId="0" applyNumberFormat="1" applyFont="1" applyFill="1" applyBorder="1" applyAlignment="1">
      <alignment horizontal="center" vertical="center"/>
    </xf>
    <xf numFmtId="0" fontId="7" fillId="3" borderId="26" xfId="0" applyNumberFormat="1" applyFont="1" applyFill="1" applyBorder="1" applyAlignment="1">
      <alignment horizontal="center" vertical="center"/>
    </xf>
    <xf numFmtId="0" fontId="7" fillId="3" borderId="27" xfId="0" applyNumberFormat="1" applyFont="1" applyFill="1" applyBorder="1" applyAlignment="1">
      <alignment horizontal="center" vertical="center"/>
    </xf>
    <xf numFmtId="0" fontId="7" fillId="3" borderId="28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3" fontId="7" fillId="3" borderId="18" xfId="0" applyNumberFormat="1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 wrapText="1"/>
    </xf>
    <xf numFmtId="49" fontId="5" fillId="3" borderId="27" xfId="0" applyNumberFormat="1" applyFont="1" applyFill="1" applyBorder="1" applyAlignment="1">
      <alignment horizontal="center" vertical="center" wrapText="1"/>
    </xf>
    <xf numFmtId="49" fontId="5" fillId="3" borderId="28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/>
    </xf>
    <xf numFmtId="0" fontId="7" fillId="3" borderId="11" xfId="0" applyNumberFormat="1" applyFont="1" applyFill="1" applyBorder="1" applyAlignment="1">
      <alignment horizontal="center" vertical="center"/>
    </xf>
    <xf numFmtId="0" fontId="7" fillId="3" borderId="12" xfId="0" applyNumberFormat="1" applyFont="1" applyFill="1" applyBorder="1" applyAlignment="1">
      <alignment horizontal="center" vertical="center"/>
    </xf>
    <xf numFmtId="3" fontId="7" fillId="3" borderId="39" xfId="0" applyNumberFormat="1" applyFont="1" applyFill="1" applyBorder="1" applyAlignment="1">
      <alignment horizontal="center" vertical="center"/>
    </xf>
    <xf numFmtId="3" fontId="7" fillId="3" borderId="40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left" vertical="center" wrapText="1"/>
    </xf>
    <xf numFmtId="49" fontId="4" fillId="3" borderId="13" xfId="0" applyNumberFormat="1" applyFont="1" applyFill="1" applyBorder="1" applyAlignment="1">
      <alignment horizontal="left" vertical="center" wrapText="1"/>
    </xf>
    <xf numFmtId="49" fontId="4" fillId="3" borderId="23" xfId="0" applyNumberFormat="1" applyFont="1" applyFill="1" applyBorder="1" applyAlignment="1">
      <alignment horizontal="left" vertical="center" wrapText="1"/>
    </xf>
    <xf numFmtId="49" fontId="4" fillId="3" borderId="31" xfId="0" applyNumberFormat="1" applyFont="1" applyFill="1" applyBorder="1" applyAlignment="1">
      <alignment horizontal="left" vertical="center"/>
    </xf>
    <xf numFmtId="49" fontId="4" fillId="3" borderId="16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left" vertical="center" wrapText="1"/>
    </xf>
    <xf numFmtId="49" fontId="4" fillId="3" borderId="11" xfId="0" applyNumberFormat="1" applyFont="1" applyFill="1" applyBorder="1" applyAlignment="1">
      <alignment horizontal="left" vertical="center" wrapText="1"/>
    </xf>
    <xf numFmtId="49" fontId="4" fillId="3" borderId="12" xfId="0" applyNumberFormat="1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left" vertical="center"/>
    </xf>
    <xf numFmtId="49" fontId="4" fillId="3" borderId="11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49" fontId="4" fillId="3" borderId="15" xfId="0" applyNumberFormat="1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49" fontId="4" fillId="3" borderId="35" xfId="0" applyNumberFormat="1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3" fontId="7" fillId="3" borderId="13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49" fontId="4" fillId="3" borderId="40" xfId="0" applyNumberFormat="1" applyFont="1" applyFill="1" applyBorder="1" applyAlignment="1">
      <alignment horizontal="left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left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49" fontId="4" fillId="3" borderId="26" xfId="0" applyNumberFormat="1" applyFont="1" applyFill="1" applyBorder="1" applyAlignment="1">
      <alignment horizontal="center" vertical="center" wrapText="1"/>
    </xf>
    <xf numFmtId="49" fontId="4" fillId="3" borderId="27" xfId="0" applyNumberFormat="1" applyFont="1" applyFill="1" applyBorder="1" applyAlignment="1">
      <alignment horizontal="center" vertical="center" wrapText="1"/>
    </xf>
    <xf numFmtId="165" fontId="5" fillId="3" borderId="13" xfId="0" applyNumberFormat="1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left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vertical="center" wrapText="1"/>
    </xf>
    <xf numFmtId="0" fontId="4" fillId="3" borderId="39" xfId="0" applyFont="1" applyFill="1" applyBorder="1" applyAlignment="1">
      <alignment vertical="center" wrapText="1"/>
    </xf>
    <xf numFmtId="0" fontId="12" fillId="3" borderId="26" xfId="0" applyNumberFormat="1" applyFont="1" applyFill="1" applyBorder="1" applyAlignment="1">
      <alignment horizontal="center" vertical="center"/>
    </xf>
    <xf numFmtId="0" fontId="12" fillId="3" borderId="28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165" fontId="5" fillId="3" borderId="23" xfId="0" applyNumberFormat="1" applyFont="1" applyFill="1" applyBorder="1" applyAlignment="1">
      <alignment horizontal="center" vertical="center" wrapText="1"/>
    </xf>
    <xf numFmtId="165" fontId="5" fillId="3" borderId="35" xfId="0" applyNumberFormat="1" applyFont="1" applyFill="1" applyBorder="1" applyAlignment="1">
      <alignment horizontal="center" vertical="center" wrapText="1"/>
    </xf>
    <xf numFmtId="165" fontId="5" fillId="3" borderId="24" xfId="0" applyNumberFormat="1" applyFont="1" applyFill="1" applyBorder="1" applyAlignment="1">
      <alignment horizontal="center" vertical="center" wrapText="1"/>
    </xf>
    <xf numFmtId="49" fontId="4" fillId="3" borderId="29" xfId="0" applyNumberFormat="1" applyFont="1" applyFill="1" applyBorder="1" applyAlignment="1">
      <alignment vertical="center"/>
    </xf>
    <xf numFmtId="0" fontId="4" fillId="3" borderId="4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3" fontId="7" fillId="3" borderId="33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vertical="center"/>
    </xf>
    <xf numFmtId="49" fontId="5" fillId="3" borderId="29" xfId="0" applyNumberFormat="1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49" fontId="4" fillId="3" borderId="52" xfId="0" applyNumberFormat="1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vertical="center" wrapText="1"/>
    </xf>
    <xf numFmtId="49" fontId="4" fillId="3" borderId="23" xfId="0" applyNumberFormat="1" applyFont="1" applyFill="1" applyBorder="1" applyAlignment="1">
      <alignment horizontal="left" vertical="center"/>
    </xf>
    <xf numFmtId="49" fontId="4" fillId="3" borderId="35" xfId="0" applyNumberFormat="1" applyFont="1" applyFill="1" applyBorder="1" applyAlignment="1">
      <alignment horizontal="left" vertical="center"/>
    </xf>
    <xf numFmtId="49" fontId="4" fillId="3" borderId="24" xfId="0" applyNumberFormat="1" applyFont="1" applyFill="1" applyBorder="1" applyAlignment="1">
      <alignment horizontal="left" vertical="center"/>
    </xf>
    <xf numFmtId="3" fontId="7" fillId="3" borderId="23" xfId="0" applyNumberFormat="1" applyFont="1" applyFill="1" applyBorder="1" applyAlignment="1">
      <alignment horizontal="center" vertical="center"/>
    </xf>
    <xf numFmtId="3" fontId="7" fillId="3" borderId="24" xfId="0" applyNumberFormat="1" applyFont="1" applyFill="1" applyBorder="1" applyAlignment="1">
      <alignment horizontal="center" vertical="center"/>
    </xf>
    <xf numFmtId="3" fontId="7" fillId="3" borderId="16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left" vertical="center"/>
    </xf>
    <xf numFmtId="49" fontId="4" fillId="3" borderId="24" xfId="0" applyNumberFormat="1" applyFont="1" applyFill="1" applyBorder="1" applyAlignment="1">
      <alignment vertical="center" wrapText="1"/>
    </xf>
    <xf numFmtId="0" fontId="4" fillId="3" borderId="32" xfId="0" applyFont="1" applyFill="1" applyBorder="1" applyAlignment="1">
      <alignment vertical="center"/>
    </xf>
    <xf numFmtId="0" fontId="7" fillId="3" borderId="25" xfId="0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49" fontId="4" fillId="3" borderId="24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 wrapText="1"/>
    </xf>
    <xf numFmtId="49" fontId="4" fillId="3" borderId="11" xfId="0" applyNumberFormat="1" applyFont="1" applyFill="1" applyBorder="1" applyAlignment="1">
      <alignment vertical="center" wrapText="1"/>
    </xf>
    <xf numFmtId="49" fontId="4" fillId="3" borderId="12" xfId="0" applyNumberFormat="1" applyFont="1" applyFill="1" applyBorder="1" applyAlignment="1">
      <alignment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32" xfId="0" applyFont="1" applyFill="1" applyBorder="1" applyAlignment="1">
      <alignment vertical="center" wrapText="1"/>
    </xf>
    <xf numFmtId="49" fontId="4" fillId="3" borderId="36" xfId="0" applyNumberFormat="1" applyFont="1" applyFill="1" applyBorder="1" applyAlignment="1">
      <alignment horizontal="left" vertical="center"/>
    </xf>
    <xf numFmtId="49" fontId="4" fillId="3" borderId="38" xfId="0" applyNumberFormat="1" applyFont="1" applyFill="1" applyBorder="1" applyAlignment="1">
      <alignment horizontal="left" vertical="center"/>
    </xf>
    <xf numFmtId="49" fontId="4" fillId="3" borderId="7" xfId="0" applyNumberFormat="1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49" fontId="5" fillId="3" borderId="15" xfId="0" applyNumberFormat="1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/>
    </xf>
    <xf numFmtId="3" fontId="7" fillId="3" borderId="28" xfId="0" applyNumberFormat="1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164" fontId="5" fillId="3" borderId="13" xfId="0" applyNumberFormat="1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3" fontId="7" fillId="3" borderId="27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165" fontId="9" fillId="3" borderId="13" xfId="0" applyNumberFormat="1" applyFont="1" applyFill="1" applyBorder="1" applyAlignment="1">
      <alignment vertical="center"/>
    </xf>
    <xf numFmtId="3" fontId="7" fillId="3" borderId="42" xfId="0" applyNumberFormat="1" applyFont="1" applyFill="1" applyBorder="1" applyAlignment="1">
      <alignment horizontal="center" vertical="center"/>
    </xf>
    <xf numFmtId="3" fontId="7" fillId="3" borderId="43" xfId="0" applyNumberFormat="1" applyFont="1" applyFill="1" applyBorder="1" applyAlignment="1">
      <alignment horizontal="center" vertical="center"/>
    </xf>
    <xf numFmtId="3" fontId="7" fillId="3" borderId="44" xfId="0" applyNumberFormat="1" applyFont="1" applyFill="1" applyBorder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49" fontId="4" fillId="3" borderId="42" xfId="0" applyNumberFormat="1" applyFont="1" applyFill="1" applyBorder="1" applyAlignment="1">
      <alignment horizontal="left" vertical="center" wrapText="1"/>
    </xf>
    <xf numFmtId="49" fontId="4" fillId="3" borderId="39" xfId="0" applyNumberFormat="1" applyFont="1" applyFill="1" applyBorder="1" applyAlignment="1">
      <alignment horizontal="left" vertical="center" wrapText="1"/>
    </xf>
    <xf numFmtId="49" fontId="4" fillId="3" borderId="42" xfId="0" applyNumberFormat="1" applyFont="1" applyFill="1" applyBorder="1" applyAlignment="1">
      <alignment horizontal="center" vertical="center" wrapText="1"/>
    </xf>
    <xf numFmtId="49" fontId="4" fillId="3" borderId="39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49" fontId="4" fillId="3" borderId="34" xfId="0" applyNumberFormat="1" applyFont="1" applyFill="1" applyBorder="1" applyAlignment="1">
      <alignment horizontal="left" vertical="center" wrapText="1"/>
    </xf>
    <xf numFmtId="3" fontId="7" fillId="3" borderId="25" xfId="0" applyNumberFormat="1" applyFont="1" applyFill="1" applyBorder="1" applyAlignment="1">
      <alignment horizontal="center" vertical="center"/>
    </xf>
    <xf numFmtId="3" fontId="7" fillId="3" borderId="45" xfId="0" applyNumberFormat="1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left" vertical="center" wrapText="1"/>
    </xf>
    <xf numFmtId="49" fontId="4" fillId="3" borderId="23" xfId="0" applyNumberFormat="1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left" vertical="top" wrapText="1"/>
    </xf>
    <xf numFmtId="0" fontId="4" fillId="3" borderId="24" xfId="0" applyFont="1" applyFill="1" applyBorder="1" applyAlignment="1">
      <alignment horizontal="left" vertical="top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/>
    </xf>
    <xf numFmtId="49" fontId="4" fillId="3" borderId="26" xfId="0" applyNumberFormat="1" applyFont="1" applyFill="1" applyBorder="1" applyAlignment="1">
      <alignment horizontal="left" vertical="center" wrapText="1"/>
    </xf>
    <xf numFmtId="49" fontId="4" fillId="3" borderId="28" xfId="0" applyNumberFormat="1" applyFont="1" applyFill="1" applyBorder="1" applyAlignment="1">
      <alignment horizontal="left" vertical="center"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40" xfId="0" applyNumberFormat="1" applyFont="1" applyFill="1" applyBorder="1" applyAlignment="1">
      <alignment vertical="center" wrapText="1"/>
    </xf>
    <xf numFmtId="0" fontId="4" fillId="3" borderId="40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0" fontId="4" fillId="3" borderId="45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49" fontId="4" fillId="3" borderId="40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49" fontId="4" fillId="3" borderId="41" xfId="0" applyNumberFormat="1" applyFont="1" applyFill="1" applyBorder="1" applyAlignment="1">
      <alignment horizontal="center" vertical="center" wrapText="1"/>
    </xf>
    <xf numFmtId="49" fontId="4" fillId="3" borderId="28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/>
    </xf>
    <xf numFmtId="0" fontId="11" fillId="0" borderId="37" xfId="0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 wrapText="1"/>
    </xf>
    <xf numFmtId="49" fontId="4" fillId="3" borderId="41" xfId="0" applyNumberFormat="1" applyFont="1" applyFill="1" applyBorder="1" applyAlignment="1">
      <alignment horizontal="left" vertical="center" wrapText="1"/>
    </xf>
    <xf numFmtId="3" fontId="2" fillId="3" borderId="23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horizontal="left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2" fillId="3" borderId="23" xfId="0" applyNumberFormat="1" applyFont="1" applyFill="1" applyBorder="1" applyAlignment="1">
      <alignment horizontal="left" vertical="center"/>
    </xf>
    <xf numFmtId="0" fontId="2" fillId="3" borderId="24" xfId="0" applyNumberFormat="1" applyFont="1" applyFill="1" applyBorder="1" applyAlignment="1">
      <alignment horizontal="left" vertical="center"/>
    </xf>
    <xf numFmtId="0" fontId="7" fillId="3" borderId="23" xfId="0" applyNumberFormat="1" applyFont="1" applyFill="1" applyBorder="1" applyAlignment="1">
      <alignment horizontal="center"/>
    </xf>
    <xf numFmtId="0" fontId="7" fillId="3" borderId="24" xfId="0" applyNumberFormat="1" applyFont="1" applyFill="1" applyBorder="1" applyAlignment="1">
      <alignment horizontal="center"/>
    </xf>
    <xf numFmtId="0" fontId="4" fillId="3" borderId="42" xfId="0" applyNumberFormat="1" applyFont="1" applyFill="1" applyBorder="1" applyAlignment="1">
      <alignment horizontal="center" vertical="center"/>
    </xf>
    <xf numFmtId="0" fontId="4" fillId="3" borderId="39" xfId="0" applyNumberFormat="1" applyFont="1" applyFill="1" applyBorder="1" applyAlignment="1">
      <alignment horizontal="center" vertical="center"/>
    </xf>
    <xf numFmtId="0" fontId="4" fillId="3" borderId="42" xfId="0" applyNumberFormat="1" applyFont="1" applyFill="1" applyBorder="1" applyAlignment="1">
      <alignment horizontal="left" vertical="center" wrapText="1"/>
    </xf>
    <xf numFmtId="0" fontId="4" fillId="3" borderId="39" xfId="0" applyNumberFormat="1" applyFont="1" applyFill="1" applyBorder="1" applyAlignment="1">
      <alignment horizontal="left" vertical="center" wrapText="1"/>
    </xf>
    <xf numFmtId="0" fontId="4" fillId="3" borderId="40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top" wrapText="1"/>
    </xf>
    <xf numFmtId="0" fontId="4" fillId="3" borderId="42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3"/>
  <sheetViews>
    <sheetView showGridLines="0" tabSelected="1" zoomScale="90" zoomScaleNormal="90" zoomScaleSheetLayoutView="80" workbookViewId="0">
      <selection activeCell="L213" sqref="L213:L214"/>
    </sheetView>
  </sheetViews>
  <sheetFormatPr defaultColWidth="8.85546875" defaultRowHeight="15" customHeight="1" x14ac:dyDescent="0.25"/>
  <cols>
    <col min="1" max="1" width="6" style="6" customWidth="1"/>
    <col min="2" max="2" width="24.42578125" style="6" customWidth="1"/>
    <col min="3" max="3" width="27.28515625" style="1" customWidth="1"/>
    <col min="4" max="4" width="15.85546875" style="1" customWidth="1"/>
    <col min="5" max="5" width="13.85546875" style="1" customWidth="1"/>
    <col min="6" max="6" width="36.42578125" style="1" customWidth="1"/>
    <col min="7" max="7" width="13.7109375" style="15" customWidth="1"/>
    <col min="8" max="8" width="20.85546875" style="1" customWidth="1"/>
    <col min="9" max="9" width="15.85546875" style="1" customWidth="1"/>
    <col min="10" max="10" width="22.42578125" style="1" customWidth="1"/>
    <col min="11" max="11" width="25.28515625" style="1" customWidth="1"/>
    <col min="12" max="12" width="30.7109375" style="12" customWidth="1"/>
    <col min="13" max="13" width="21.5703125" style="12" customWidth="1"/>
    <col min="14" max="14" width="15.28515625" style="1" customWidth="1"/>
    <col min="15" max="15" width="36.28515625" style="1" customWidth="1"/>
    <col min="16" max="16384" width="8.85546875" style="1"/>
  </cols>
  <sheetData>
    <row r="1" spans="1:14" s="3" customFormat="1" ht="26.25" customHeight="1" x14ac:dyDescent="0.25">
      <c r="A1" s="6"/>
      <c r="B1" s="515" t="s">
        <v>155</v>
      </c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</row>
    <row r="2" spans="1:14" ht="27.75" customHeight="1" x14ac:dyDescent="0.25">
      <c r="A2" s="4"/>
      <c r="B2" s="460" t="s">
        <v>193</v>
      </c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</row>
    <row r="3" spans="1:14" ht="23.25" customHeight="1" x14ac:dyDescent="0.25">
      <c r="A3" s="5"/>
      <c r="B3" s="9"/>
      <c r="C3" s="2"/>
      <c r="D3" s="462" t="s">
        <v>0</v>
      </c>
      <c r="E3" s="463"/>
      <c r="F3" s="463"/>
      <c r="G3" s="463"/>
      <c r="H3" s="463"/>
      <c r="I3" s="463"/>
      <c r="J3" s="463"/>
      <c r="K3" s="463"/>
      <c r="L3" s="16"/>
      <c r="M3" s="10"/>
      <c r="N3" s="2"/>
    </row>
    <row r="4" spans="1:14" ht="131.25" customHeight="1" x14ac:dyDescent="0.25">
      <c r="A4" s="109" t="s">
        <v>1</v>
      </c>
      <c r="B4" s="110" t="s">
        <v>2</v>
      </c>
      <c r="C4" s="110" t="s">
        <v>3</v>
      </c>
      <c r="D4" s="110" t="s">
        <v>4</v>
      </c>
      <c r="E4" s="110" t="s">
        <v>5</v>
      </c>
      <c r="F4" s="110" t="s">
        <v>6</v>
      </c>
      <c r="G4" s="110" t="s">
        <v>7</v>
      </c>
      <c r="H4" s="110" t="s">
        <v>8</v>
      </c>
      <c r="I4" s="110" t="s">
        <v>206</v>
      </c>
      <c r="J4" s="111" t="s">
        <v>150</v>
      </c>
      <c r="K4" s="110" t="s">
        <v>154</v>
      </c>
      <c r="L4" s="112" t="s">
        <v>9</v>
      </c>
      <c r="M4" s="112" t="s">
        <v>10</v>
      </c>
      <c r="N4" s="110" t="s">
        <v>11</v>
      </c>
    </row>
    <row r="5" spans="1:14" ht="45" customHeight="1" x14ac:dyDescent="0.25">
      <c r="A5" s="314">
        <v>1</v>
      </c>
      <c r="B5" s="356" t="s">
        <v>169</v>
      </c>
      <c r="C5" s="294" t="s">
        <v>12</v>
      </c>
      <c r="D5" s="292" t="s">
        <v>13</v>
      </c>
      <c r="E5" s="104" t="s">
        <v>14</v>
      </c>
      <c r="F5" s="104" t="s">
        <v>15</v>
      </c>
      <c r="G5" s="46" t="s">
        <v>16</v>
      </c>
      <c r="H5" s="98">
        <v>75</v>
      </c>
      <c r="I5" s="98">
        <v>75</v>
      </c>
      <c r="J5" s="21">
        <f>I5/H5*100</f>
        <v>100</v>
      </c>
      <c r="K5" s="360">
        <f>(J5+J6)/2</f>
        <v>100</v>
      </c>
      <c r="L5" s="279" t="s">
        <v>165</v>
      </c>
      <c r="M5" s="542" t="s">
        <v>204</v>
      </c>
      <c r="N5" s="465">
        <f>(SUM(J5:J26)/22)</f>
        <v>79.218021570378156</v>
      </c>
    </row>
    <row r="6" spans="1:14" ht="30" customHeight="1" x14ac:dyDescent="0.25">
      <c r="A6" s="315"/>
      <c r="B6" s="356"/>
      <c r="C6" s="295"/>
      <c r="D6" s="293"/>
      <c r="E6" s="104" t="s">
        <v>14</v>
      </c>
      <c r="F6" s="104" t="s">
        <v>17</v>
      </c>
      <c r="G6" s="46" t="s">
        <v>16</v>
      </c>
      <c r="H6" s="98">
        <v>75</v>
      </c>
      <c r="I6" s="98">
        <v>75</v>
      </c>
      <c r="J6" s="21">
        <f t="shared" ref="J6:J13" si="0">I6/H6*100</f>
        <v>100</v>
      </c>
      <c r="K6" s="360"/>
      <c r="L6" s="454"/>
      <c r="M6" s="542"/>
      <c r="N6" s="465"/>
    </row>
    <row r="7" spans="1:14" ht="60" customHeight="1" x14ac:dyDescent="0.25">
      <c r="A7" s="315"/>
      <c r="B7" s="356"/>
      <c r="C7" s="295"/>
      <c r="D7" s="293"/>
      <c r="E7" s="104" t="s">
        <v>18</v>
      </c>
      <c r="F7" s="104" t="s">
        <v>19</v>
      </c>
      <c r="G7" s="46" t="s">
        <v>61</v>
      </c>
      <c r="H7" s="21">
        <v>1600</v>
      </c>
      <c r="I7" s="21">
        <v>803</v>
      </c>
      <c r="J7" s="21">
        <f t="shared" si="0"/>
        <v>50.187499999999993</v>
      </c>
      <c r="K7" s="20">
        <f>J7</f>
        <v>50.187499999999993</v>
      </c>
      <c r="L7" s="280"/>
      <c r="M7" s="542"/>
      <c r="N7" s="465"/>
    </row>
    <row r="8" spans="1:14" s="3" customFormat="1" ht="49.5" customHeight="1" x14ac:dyDescent="0.25">
      <c r="A8" s="315"/>
      <c r="B8" s="356"/>
      <c r="C8" s="358" t="s">
        <v>53</v>
      </c>
      <c r="D8" s="154"/>
      <c r="E8" s="139" t="s">
        <v>14</v>
      </c>
      <c r="F8" s="139" t="s">
        <v>15</v>
      </c>
      <c r="G8" s="138" t="s">
        <v>16</v>
      </c>
      <c r="H8" s="21">
        <v>75</v>
      </c>
      <c r="I8" s="21">
        <v>75</v>
      </c>
      <c r="J8" s="21">
        <f>I8/H8*100</f>
        <v>100</v>
      </c>
      <c r="K8" s="406">
        <f>(J8+J9)/2</f>
        <v>100</v>
      </c>
      <c r="L8" s="471" t="s">
        <v>165</v>
      </c>
      <c r="M8" s="542"/>
      <c r="N8" s="465"/>
    </row>
    <row r="9" spans="1:14" s="3" customFormat="1" ht="43.5" customHeight="1" x14ac:dyDescent="0.25">
      <c r="A9" s="315"/>
      <c r="B9" s="356"/>
      <c r="C9" s="466"/>
      <c r="D9" s="154"/>
      <c r="E9" s="139" t="s">
        <v>14</v>
      </c>
      <c r="F9" s="139" t="s">
        <v>17</v>
      </c>
      <c r="G9" s="138" t="s">
        <v>16</v>
      </c>
      <c r="H9" s="21">
        <v>75</v>
      </c>
      <c r="I9" s="21">
        <v>75</v>
      </c>
      <c r="J9" s="21">
        <f>I9/H9*100</f>
        <v>100</v>
      </c>
      <c r="K9" s="407"/>
      <c r="L9" s="472"/>
      <c r="M9" s="542"/>
      <c r="N9" s="465"/>
    </row>
    <row r="10" spans="1:14" s="3" customFormat="1" ht="111" customHeight="1" x14ac:dyDescent="0.25">
      <c r="A10" s="315"/>
      <c r="B10" s="356"/>
      <c r="C10" s="359"/>
      <c r="D10" s="154"/>
      <c r="E10" s="139" t="s">
        <v>18</v>
      </c>
      <c r="F10" s="139" t="s">
        <v>68</v>
      </c>
      <c r="G10" s="138" t="s">
        <v>32</v>
      </c>
      <c r="H10" s="21">
        <v>100</v>
      </c>
      <c r="I10" s="21">
        <v>0</v>
      </c>
      <c r="J10" s="21">
        <f>I10/H10*100</f>
        <v>0</v>
      </c>
      <c r="K10" s="145">
        <f>J10</f>
        <v>0</v>
      </c>
      <c r="L10" s="231" t="s">
        <v>230</v>
      </c>
      <c r="M10" s="542"/>
      <c r="N10" s="465"/>
    </row>
    <row r="11" spans="1:14" s="3" customFormat="1" ht="47.25" customHeight="1" x14ac:dyDescent="0.25">
      <c r="A11" s="315"/>
      <c r="B11" s="356"/>
      <c r="C11" s="259" t="s">
        <v>164</v>
      </c>
      <c r="D11" s="260" t="s">
        <v>13</v>
      </c>
      <c r="E11" s="104" t="s">
        <v>14</v>
      </c>
      <c r="F11" s="104" t="s">
        <v>15</v>
      </c>
      <c r="G11" s="46" t="s">
        <v>16</v>
      </c>
      <c r="H11" s="98">
        <v>75</v>
      </c>
      <c r="I11" s="98">
        <v>75</v>
      </c>
      <c r="J11" s="21">
        <f t="shared" si="0"/>
        <v>100</v>
      </c>
      <c r="K11" s="406">
        <f>(J11+J12)/2</f>
        <v>100</v>
      </c>
      <c r="L11" s="388"/>
      <c r="M11" s="542"/>
      <c r="N11" s="465"/>
    </row>
    <row r="12" spans="1:14" s="3" customFormat="1" ht="30" customHeight="1" x14ac:dyDescent="0.25">
      <c r="A12" s="315"/>
      <c r="B12" s="356"/>
      <c r="C12" s="259"/>
      <c r="D12" s="260"/>
      <c r="E12" s="104" t="s">
        <v>14</v>
      </c>
      <c r="F12" s="104" t="s">
        <v>17</v>
      </c>
      <c r="G12" s="46" t="s">
        <v>16</v>
      </c>
      <c r="H12" s="98">
        <v>75</v>
      </c>
      <c r="I12" s="98">
        <v>75</v>
      </c>
      <c r="J12" s="21">
        <f t="shared" si="0"/>
        <v>100</v>
      </c>
      <c r="K12" s="407"/>
      <c r="L12" s="388"/>
      <c r="M12" s="542"/>
      <c r="N12" s="465"/>
    </row>
    <row r="13" spans="1:14" s="3" customFormat="1" ht="51.75" customHeight="1" x14ac:dyDescent="0.25">
      <c r="A13" s="315"/>
      <c r="B13" s="356"/>
      <c r="C13" s="259"/>
      <c r="D13" s="260"/>
      <c r="E13" s="105" t="s">
        <v>18</v>
      </c>
      <c r="F13" s="167" t="s">
        <v>164</v>
      </c>
      <c r="G13" s="147" t="s">
        <v>32</v>
      </c>
      <c r="H13" s="21">
        <v>50</v>
      </c>
      <c r="I13" s="21">
        <v>24</v>
      </c>
      <c r="J13" s="21">
        <f t="shared" si="0"/>
        <v>48</v>
      </c>
      <c r="K13" s="113">
        <f>J13</f>
        <v>48</v>
      </c>
      <c r="L13" s="208" t="s">
        <v>165</v>
      </c>
      <c r="M13" s="542"/>
      <c r="N13" s="465"/>
    </row>
    <row r="14" spans="1:14" s="3" customFormat="1" ht="51.75" customHeight="1" x14ac:dyDescent="0.25">
      <c r="A14" s="315"/>
      <c r="B14" s="356"/>
      <c r="C14" s="358" t="s">
        <v>55</v>
      </c>
      <c r="D14" s="467" t="s">
        <v>13</v>
      </c>
      <c r="E14" s="135" t="s">
        <v>14</v>
      </c>
      <c r="F14" s="155" t="s">
        <v>15</v>
      </c>
      <c r="G14" s="138" t="s">
        <v>16</v>
      </c>
      <c r="H14" s="21">
        <v>75</v>
      </c>
      <c r="I14" s="21">
        <v>75</v>
      </c>
      <c r="J14" s="21">
        <f>I14/H14*100</f>
        <v>100</v>
      </c>
      <c r="K14" s="406">
        <f>(J14+J15)/2</f>
        <v>100</v>
      </c>
      <c r="L14" s="177"/>
      <c r="M14" s="542"/>
      <c r="N14" s="465"/>
    </row>
    <row r="15" spans="1:14" s="3" customFormat="1" ht="41.25" customHeight="1" x14ac:dyDescent="0.25">
      <c r="A15" s="315"/>
      <c r="B15" s="356"/>
      <c r="C15" s="466"/>
      <c r="D15" s="468"/>
      <c r="E15" s="135" t="s">
        <v>14</v>
      </c>
      <c r="F15" s="155" t="s">
        <v>17</v>
      </c>
      <c r="G15" s="138" t="s">
        <v>16</v>
      </c>
      <c r="H15" s="21">
        <v>75</v>
      </c>
      <c r="I15" s="21">
        <v>75</v>
      </c>
      <c r="J15" s="21">
        <f>I15/H15*100</f>
        <v>100</v>
      </c>
      <c r="K15" s="407"/>
      <c r="L15" s="177"/>
      <c r="M15" s="542"/>
      <c r="N15" s="465"/>
    </row>
    <row r="16" spans="1:14" s="3" customFormat="1" ht="90" x14ac:dyDescent="0.25">
      <c r="A16" s="315"/>
      <c r="B16" s="356"/>
      <c r="C16" s="359"/>
      <c r="D16" s="469"/>
      <c r="E16" s="135" t="s">
        <v>18</v>
      </c>
      <c r="F16" s="155" t="s">
        <v>56</v>
      </c>
      <c r="G16" s="152" t="s">
        <v>22</v>
      </c>
      <c r="H16" s="21">
        <v>140</v>
      </c>
      <c r="I16" s="21">
        <v>11</v>
      </c>
      <c r="J16" s="21">
        <f>I16/H16*100</f>
        <v>7.8571428571428568</v>
      </c>
      <c r="K16" s="146">
        <f>J16</f>
        <v>7.8571428571428568</v>
      </c>
      <c r="L16" s="231" t="s">
        <v>223</v>
      </c>
      <c r="M16" s="542"/>
      <c r="N16" s="465"/>
    </row>
    <row r="17" spans="1:14" ht="45" x14ac:dyDescent="0.25">
      <c r="A17" s="315"/>
      <c r="B17" s="356"/>
      <c r="C17" s="294" t="s">
        <v>20</v>
      </c>
      <c r="D17" s="292" t="s">
        <v>13</v>
      </c>
      <c r="E17" s="104" t="s">
        <v>14</v>
      </c>
      <c r="F17" s="104" t="s">
        <v>15</v>
      </c>
      <c r="G17" s="46" t="s">
        <v>16</v>
      </c>
      <c r="H17" s="98">
        <v>75</v>
      </c>
      <c r="I17" s="98">
        <v>75</v>
      </c>
      <c r="J17" s="21">
        <f t="shared" ref="J17:J19" si="1">I17/H17*100</f>
        <v>100</v>
      </c>
      <c r="K17" s="360">
        <f>(J17+J18)/2</f>
        <v>100</v>
      </c>
      <c r="L17" s="279" t="s">
        <v>165</v>
      </c>
      <c r="M17" s="542"/>
      <c r="N17" s="465"/>
    </row>
    <row r="18" spans="1:14" ht="30" customHeight="1" x14ac:dyDescent="0.25">
      <c r="A18" s="315"/>
      <c r="B18" s="356"/>
      <c r="C18" s="295"/>
      <c r="D18" s="293"/>
      <c r="E18" s="104" t="s">
        <v>14</v>
      </c>
      <c r="F18" s="104" t="s">
        <v>17</v>
      </c>
      <c r="G18" s="46" t="s">
        <v>16</v>
      </c>
      <c r="H18" s="98">
        <v>75</v>
      </c>
      <c r="I18" s="98">
        <v>75</v>
      </c>
      <c r="J18" s="21">
        <f t="shared" si="1"/>
        <v>100</v>
      </c>
      <c r="K18" s="360"/>
      <c r="L18" s="454"/>
      <c r="M18" s="542"/>
      <c r="N18" s="465"/>
    </row>
    <row r="19" spans="1:14" ht="71.25" customHeight="1" x14ac:dyDescent="0.25">
      <c r="A19" s="315"/>
      <c r="B19" s="356"/>
      <c r="C19" s="295"/>
      <c r="D19" s="293"/>
      <c r="E19" s="104" t="s">
        <v>18</v>
      </c>
      <c r="F19" s="104" t="s">
        <v>21</v>
      </c>
      <c r="G19" s="106" t="s">
        <v>22</v>
      </c>
      <c r="H19" s="21">
        <v>3173</v>
      </c>
      <c r="I19" s="21">
        <v>1608</v>
      </c>
      <c r="J19" s="21">
        <f t="shared" si="1"/>
        <v>50.677592184052941</v>
      </c>
      <c r="K19" s="20">
        <f>J19</f>
        <v>50.677592184052941</v>
      </c>
      <c r="L19" s="280"/>
      <c r="M19" s="542"/>
      <c r="N19" s="465"/>
    </row>
    <row r="20" spans="1:14" s="3" customFormat="1" ht="45" x14ac:dyDescent="0.25">
      <c r="A20" s="315"/>
      <c r="B20" s="356"/>
      <c r="C20" s="336" t="s">
        <v>23</v>
      </c>
      <c r="D20" s="414" t="s">
        <v>24</v>
      </c>
      <c r="E20" s="104" t="s">
        <v>14</v>
      </c>
      <c r="F20" s="104" t="s">
        <v>15</v>
      </c>
      <c r="G20" s="46" t="s">
        <v>16</v>
      </c>
      <c r="H20" s="98">
        <v>75</v>
      </c>
      <c r="I20" s="98">
        <v>75</v>
      </c>
      <c r="J20" s="21">
        <f>I20/H20*100</f>
        <v>100</v>
      </c>
      <c r="K20" s="360">
        <f>(J20+J21)/2</f>
        <v>100</v>
      </c>
      <c r="L20" s="279" t="s">
        <v>165</v>
      </c>
      <c r="M20" s="542"/>
      <c r="N20" s="465"/>
    </row>
    <row r="21" spans="1:14" s="3" customFormat="1" ht="30" x14ac:dyDescent="0.25">
      <c r="A21" s="315"/>
      <c r="B21" s="356"/>
      <c r="C21" s="336"/>
      <c r="D21" s="414"/>
      <c r="E21" s="104" t="s">
        <v>14</v>
      </c>
      <c r="F21" s="104" t="s">
        <v>17</v>
      </c>
      <c r="G21" s="46" t="s">
        <v>16</v>
      </c>
      <c r="H21" s="98">
        <v>75</v>
      </c>
      <c r="I21" s="98">
        <v>75</v>
      </c>
      <c r="J21" s="21">
        <f>I21/H21*100</f>
        <v>100</v>
      </c>
      <c r="K21" s="360"/>
      <c r="L21" s="454"/>
      <c r="M21" s="542"/>
      <c r="N21" s="465"/>
    </row>
    <row r="22" spans="1:14" ht="45" x14ac:dyDescent="0.25">
      <c r="A22" s="315"/>
      <c r="B22" s="356"/>
      <c r="C22" s="336"/>
      <c r="D22" s="414"/>
      <c r="E22" s="104" t="s">
        <v>18</v>
      </c>
      <c r="F22" s="104" t="s">
        <v>23</v>
      </c>
      <c r="G22" s="106" t="s">
        <v>24</v>
      </c>
      <c r="H22" s="21">
        <v>1</v>
      </c>
      <c r="I22" s="21">
        <v>1</v>
      </c>
      <c r="J22" s="21">
        <f t="shared" ref="J22:J31" si="2">I22/H22*100</f>
        <v>100</v>
      </c>
      <c r="K22" s="20">
        <f>J22</f>
        <v>100</v>
      </c>
      <c r="L22" s="280"/>
      <c r="M22" s="542"/>
      <c r="N22" s="465"/>
    </row>
    <row r="23" spans="1:14" s="3" customFormat="1" ht="45" x14ac:dyDescent="0.25">
      <c r="A23" s="315"/>
      <c r="B23" s="356"/>
      <c r="C23" s="336" t="s">
        <v>25</v>
      </c>
      <c r="D23" s="480" t="s">
        <v>13</v>
      </c>
      <c r="E23" s="104" t="s">
        <v>14</v>
      </c>
      <c r="F23" s="104" t="s">
        <v>15</v>
      </c>
      <c r="G23" s="46" t="s">
        <v>16</v>
      </c>
      <c r="H23" s="98">
        <v>75</v>
      </c>
      <c r="I23" s="98">
        <v>75</v>
      </c>
      <c r="J23" s="21">
        <f>I23/H23*100</f>
        <v>100</v>
      </c>
      <c r="K23" s="360">
        <f>(J23+J24)/2</f>
        <v>100</v>
      </c>
      <c r="L23" s="279" t="s">
        <v>165</v>
      </c>
      <c r="M23" s="542"/>
      <c r="N23" s="465"/>
    </row>
    <row r="24" spans="1:14" s="3" customFormat="1" ht="30" x14ac:dyDescent="0.25">
      <c r="A24" s="315"/>
      <c r="B24" s="356"/>
      <c r="C24" s="336"/>
      <c r="D24" s="480"/>
      <c r="E24" s="104" t="s">
        <v>14</v>
      </c>
      <c r="F24" s="104" t="s">
        <v>17</v>
      </c>
      <c r="G24" s="46" t="s">
        <v>16</v>
      </c>
      <c r="H24" s="98">
        <v>75</v>
      </c>
      <c r="I24" s="98">
        <v>75</v>
      </c>
      <c r="J24" s="21">
        <f>I24/H24*100</f>
        <v>100</v>
      </c>
      <c r="K24" s="360"/>
      <c r="L24" s="280"/>
      <c r="M24" s="542"/>
      <c r="N24" s="465"/>
    </row>
    <row r="25" spans="1:14" ht="44.25" customHeight="1" x14ac:dyDescent="0.25">
      <c r="A25" s="315"/>
      <c r="B25" s="356"/>
      <c r="C25" s="336"/>
      <c r="D25" s="480"/>
      <c r="E25" s="294" t="s">
        <v>18</v>
      </c>
      <c r="F25" s="104" t="s">
        <v>26</v>
      </c>
      <c r="G25" s="106" t="s">
        <v>27</v>
      </c>
      <c r="H25" s="48">
        <v>10600</v>
      </c>
      <c r="I25" s="48">
        <v>5140</v>
      </c>
      <c r="J25" s="21">
        <f>I25/H25*100</f>
        <v>48.490566037735846</v>
      </c>
      <c r="K25" s="20">
        <f>J25</f>
        <v>48.490566037735846</v>
      </c>
      <c r="L25" s="481" t="s">
        <v>224</v>
      </c>
      <c r="M25" s="542"/>
      <c r="N25" s="465"/>
    </row>
    <row r="26" spans="1:14" ht="86.25" customHeight="1" x14ac:dyDescent="0.25">
      <c r="A26" s="315"/>
      <c r="B26" s="356"/>
      <c r="C26" s="336"/>
      <c r="D26" s="480"/>
      <c r="E26" s="295"/>
      <c r="F26" s="104" t="s">
        <v>28</v>
      </c>
      <c r="G26" s="106" t="s">
        <v>27</v>
      </c>
      <c r="H26" s="48">
        <v>12250</v>
      </c>
      <c r="I26" s="48">
        <v>4604</v>
      </c>
      <c r="J26" s="21">
        <f t="shared" si="2"/>
        <v>37.583673469387755</v>
      </c>
      <c r="K26" s="20">
        <f>J26</f>
        <v>37.583673469387755</v>
      </c>
      <c r="L26" s="482"/>
      <c r="M26" s="542"/>
      <c r="N26" s="465"/>
    </row>
    <row r="27" spans="1:14" s="3" customFormat="1" ht="32.25" customHeight="1" x14ac:dyDescent="0.25">
      <c r="A27" s="315"/>
      <c r="B27" s="356"/>
      <c r="C27" s="298" t="s">
        <v>62</v>
      </c>
      <c r="D27" s="298"/>
      <c r="E27" s="114" t="s">
        <v>14</v>
      </c>
      <c r="F27" s="49"/>
      <c r="G27" s="50"/>
      <c r="H27" s="49"/>
      <c r="I27" s="49"/>
      <c r="J27" s="23"/>
      <c r="K27" s="20">
        <f>(K5+K17+K20+K23+K11+K8+K14)/7</f>
        <v>100</v>
      </c>
      <c r="L27" s="178"/>
      <c r="M27" s="542"/>
      <c r="N27" s="465"/>
    </row>
    <row r="28" spans="1:14" s="3" customFormat="1" ht="32.25" customHeight="1" x14ac:dyDescent="0.25">
      <c r="A28" s="316"/>
      <c r="B28" s="356"/>
      <c r="C28" s="299"/>
      <c r="D28" s="299"/>
      <c r="E28" s="114" t="s">
        <v>18</v>
      </c>
      <c r="F28" s="49"/>
      <c r="G28" s="50"/>
      <c r="H28" s="49"/>
      <c r="I28" s="49"/>
      <c r="J28" s="24">
        <f>(J7+J19+J22+J25+J26+J13+J10+J16)/8</f>
        <v>42.849559318539924</v>
      </c>
      <c r="K28" s="20"/>
      <c r="L28" s="178"/>
      <c r="M28" s="542"/>
      <c r="N28" s="465"/>
    </row>
    <row r="29" spans="1:14" ht="55.5" customHeight="1" x14ac:dyDescent="0.25">
      <c r="A29" s="329">
        <v>2</v>
      </c>
      <c r="B29" s="327" t="s">
        <v>123</v>
      </c>
      <c r="C29" s="429" t="s">
        <v>12</v>
      </c>
      <c r="D29" s="432" t="s">
        <v>13</v>
      </c>
      <c r="E29" s="100" t="s">
        <v>14</v>
      </c>
      <c r="F29" s="100" t="s">
        <v>15</v>
      </c>
      <c r="G29" s="51" t="s">
        <v>16</v>
      </c>
      <c r="H29" s="52">
        <v>75</v>
      </c>
      <c r="I29" s="52">
        <v>75</v>
      </c>
      <c r="J29" s="25">
        <f>I29/H29*100</f>
        <v>100</v>
      </c>
      <c r="K29" s="332">
        <f>(J29+J30)/2</f>
        <v>100</v>
      </c>
      <c r="L29" s="279" t="s">
        <v>165</v>
      </c>
      <c r="M29" s="542"/>
      <c r="N29" s="377">
        <f>(SUM(J29:J34)/6)</f>
        <v>82.883098024807992</v>
      </c>
    </row>
    <row r="30" spans="1:14" ht="45.75" customHeight="1" x14ac:dyDescent="0.25">
      <c r="A30" s="330"/>
      <c r="B30" s="327"/>
      <c r="C30" s="320"/>
      <c r="D30" s="434"/>
      <c r="E30" s="99" t="s">
        <v>14</v>
      </c>
      <c r="F30" s="99" t="s">
        <v>17</v>
      </c>
      <c r="G30" s="47" t="s">
        <v>16</v>
      </c>
      <c r="H30" s="53">
        <v>75</v>
      </c>
      <c r="I30" s="53">
        <v>75</v>
      </c>
      <c r="J30" s="26">
        <f>I30/H30*100</f>
        <v>100</v>
      </c>
      <c r="K30" s="333"/>
      <c r="L30" s="280"/>
      <c r="M30" s="542"/>
      <c r="N30" s="377"/>
    </row>
    <row r="31" spans="1:14" ht="87.75" customHeight="1" x14ac:dyDescent="0.25">
      <c r="A31" s="330"/>
      <c r="B31" s="327"/>
      <c r="C31" s="320"/>
      <c r="D31" s="434"/>
      <c r="E31" s="99" t="s">
        <v>18</v>
      </c>
      <c r="F31" s="99" t="s">
        <v>29</v>
      </c>
      <c r="G31" s="47" t="s">
        <v>61</v>
      </c>
      <c r="H31" s="27">
        <v>1305</v>
      </c>
      <c r="I31" s="27">
        <v>653</v>
      </c>
      <c r="J31" s="27">
        <f t="shared" si="2"/>
        <v>50.038314176245215</v>
      </c>
      <c r="K31" s="115">
        <f>J31</f>
        <v>50.038314176245215</v>
      </c>
      <c r="L31" s="179" t="s">
        <v>165</v>
      </c>
      <c r="M31" s="542"/>
      <c r="N31" s="377"/>
    </row>
    <row r="32" spans="1:14" ht="45" customHeight="1" x14ac:dyDescent="0.25">
      <c r="A32" s="330"/>
      <c r="B32" s="327"/>
      <c r="C32" s="319" t="s">
        <v>20</v>
      </c>
      <c r="D32" s="433" t="s">
        <v>13</v>
      </c>
      <c r="E32" s="247" t="s">
        <v>14</v>
      </c>
      <c r="F32" s="99" t="s">
        <v>15</v>
      </c>
      <c r="G32" s="47" t="s">
        <v>16</v>
      </c>
      <c r="H32" s="53">
        <v>75</v>
      </c>
      <c r="I32" s="53">
        <v>75</v>
      </c>
      <c r="J32" s="27">
        <f t="shared" ref="J32:J52" si="3">I32/H32*100</f>
        <v>100</v>
      </c>
      <c r="K32" s="452">
        <f>(J32+J33)/2</f>
        <v>100</v>
      </c>
      <c r="L32" s="279" t="s">
        <v>165</v>
      </c>
      <c r="M32" s="542"/>
      <c r="N32" s="377"/>
    </row>
    <row r="33" spans="1:14" ht="30" customHeight="1" x14ac:dyDescent="0.25">
      <c r="A33" s="330"/>
      <c r="B33" s="327"/>
      <c r="C33" s="320"/>
      <c r="D33" s="434"/>
      <c r="E33" s="249"/>
      <c r="F33" s="99" t="s">
        <v>17</v>
      </c>
      <c r="G33" s="47" t="s">
        <v>16</v>
      </c>
      <c r="H33" s="53">
        <v>75</v>
      </c>
      <c r="I33" s="53">
        <v>75</v>
      </c>
      <c r="J33" s="27">
        <f t="shared" si="3"/>
        <v>100</v>
      </c>
      <c r="K33" s="470"/>
      <c r="L33" s="280"/>
      <c r="M33" s="542"/>
      <c r="N33" s="377"/>
    </row>
    <row r="34" spans="1:14" ht="46.5" customHeight="1" x14ac:dyDescent="0.25">
      <c r="A34" s="330"/>
      <c r="B34" s="327"/>
      <c r="C34" s="464"/>
      <c r="D34" s="434"/>
      <c r="E34" s="99" t="s">
        <v>18</v>
      </c>
      <c r="F34" s="99" t="s">
        <v>21</v>
      </c>
      <c r="G34" s="108" t="s">
        <v>22</v>
      </c>
      <c r="H34" s="53">
        <v>146</v>
      </c>
      <c r="I34" s="53">
        <v>69</v>
      </c>
      <c r="J34" s="26">
        <f>I34/H34*100</f>
        <v>47.260273972602739</v>
      </c>
      <c r="K34" s="116">
        <f>J34</f>
        <v>47.260273972602739</v>
      </c>
      <c r="L34" s="208" t="s">
        <v>165</v>
      </c>
      <c r="M34" s="542"/>
      <c r="N34" s="377"/>
    </row>
    <row r="35" spans="1:14" s="3" customFormat="1" ht="30" customHeight="1" x14ac:dyDescent="0.25">
      <c r="A35" s="330"/>
      <c r="B35" s="327"/>
      <c r="C35" s="309" t="s">
        <v>62</v>
      </c>
      <c r="D35" s="309"/>
      <c r="E35" s="117" t="s">
        <v>14</v>
      </c>
      <c r="F35" s="54"/>
      <c r="G35" s="55"/>
      <c r="H35" s="54"/>
      <c r="I35" s="54"/>
      <c r="J35" s="28"/>
      <c r="K35" s="118">
        <f>(K29+K32)/2</f>
        <v>100</v>
      </c>
      <c r="L35" s="180"/>
      <c r="M35" s="542"/>
      <c r="N35" s="377"/>
    </row>
    <row r="36" spans="1:14" s="3" customFormat="1" ht="30" customHeight="1" x14ac:dyDescent="0.25">
      <c r="A36" s="331"/>
      <c r="B36" s="328"/>
      <c r="C36" s="310"/>
      <c r="D36" s="310"/>
      <c r="E36" s="117" t="s">
        <v>18</v>
      </c>
      <c r="F36" s="54"/>
      <c r="G36" s="55"/>
      <c r="H36" s="54"/>
      <c r="I36" s="54"/>
      <c r="J36" s="29">
        <f>(J31+J34)/2</f>
        <v>48.649294074423977</v>
      </c>
      <c r="K36" s="118"/>
      <c r="L36" s="180"/>
      <c r="M36" s="542"/>
      <c r="N36" s="377"/>
    </row>
    <row r="37" spans="1:14" ht="45" customHeight="1" x14ac:dyDescent="0.25">
      <c r="A37" s="329">
        <v>3</v>
      </c>
      <c r="B37" s="334" t="s">
        <v>151</v>
      </c>
      <c r="C37" s="294" t="s">
        <v>30</v>
      </c>
      <c r="D37" s="348" t="s">
        <v>13</v>
      </c>
      <c r="E37" s="99" t="s">
        <v>14</v>
      </c>
      <c r="F37" s="99" t="s">
        <v>15</v>
      </c>
      <c r="G37" s="47" t="s">
        <v>16</v>
      </c>
      <c r="H37" s="53">
        <v>75</v>
      </c>
      <c r="I37" s="53">
        <v>75</v>
      </c>
      <c r="J37" s="26">
        <f t="shared" si="3"/>
        <v>100</v>
      </c>
      <c r="K37" s="333">
        <f>(J37+J38)/2</f>
        <v>100</v>
      </c>
      <c r="L37" s="279" t="s">
        <v>165</v>
      </c>
      <c r="M37" s="542"/>
      <c r="N37" s="465">
        <f>(SUM(J37:J49)/13)</f>
        <v>80.618930728758016</v>
      </c>
    </row>
    <row r="38" spans="1:14" ht="30" customHeight="1" x14ac:dyDescent="0.25">
      <c r="A38" s="330"/>
      <c r="B38" s="327"/>
      <c r="C38" s="295"/>
      <c r="D38" s="349"/>
      <c r="E38" s="99" t="s">
        <v>14</v>
      </c>
      <c r="F38" s="99" t="s">
        <v>17</v>
      </c>
      <c r="G38" s="47" t="s">
        <v>16</v>
      </c>
      <c r="H38" s="53">
        <v>75</v>
      </c>
      <c r="I38" s="53">
        <v>75</v>
      </c>
      <c r="J38" s="26">
        <f t="shared" si="3"/>
        <v>100</v>
      </c>
      <c r="K38" s="333"/>
      <c r="L38" s="280"/>
      <c r="M38" s="542"/>
      <c r="N38" s="465"/>
    </row>
    <row r="39" spans="1:14" ht="46.5" customHeight="1" x14ac:dyDescent="0.25">
      <c r="A39" s="330"/>
      <c r="B39" s="327"/>
      <c r="C39" s="295"/>
      <c r="D39" s="349"/>
      <c r="E39" s="247" t="s">
        <v>18</v>
      </c>
      <c r="F39" s="247" t="s">
        <v>31</v>
      </c>
      <c r="G39" s="108" t="s">
        <v>32</v>
      </c>
      <c r="H39" s="27">
        <v>9547</v>
      </c>
      <c r="I39" s="27">
        <v>5135</v>
      </c>
      <c r="J39" s="27">
        <f t="shared" si="3"/>
        <v>53.786529799937156</v>
      </c>
      <c r="K39" s="475">
        <f>(J39+J40)/2</f>
        <v>54.956008202006586</v>
      </c>
      <c r="L39" s="370" t="s">
        <v>165</v>
      </c>
      <c r="M39" s="542"/>
      <c r="N39" s="465"/>
    </row>
    <row r="40" spans="1:14" ht="100.5" customHeight="1" x14ac:dyDescent="0.25">
      <c r="A40" s="330"/>
      <c r="B40" s="327"/>
      <c r="C40" s="295"/>
      <c r="D40" s="350"/>
      <c r="E40" s="249"/>
      <c r="F40" s="249"/>
      <c r="G40" s="47" t="s">
        <v>33</v>
      </c>
      <c r="H40" s="27">
        <v>4367</v>
      </c>
      <c r="I40" s="27">
        <v>2451</v>
      </c>
      <c r="J40" s="27">
        <f t="shared" si="3"/>
        <v>56.125486604076023</v>
      </c>
      <c r="K40" s="476"/>
      <c r="L40" s="370"/>
      <c r="M40" s="542"/>
      <c r="N40" s="465"/>
    </row>
    <row r="41" spans="1:14" ht="45" customHeight="1" x14ac:dyDescent="0.25">
      <c r="A41" s="330"/>
      <c r="B41" s="327"/>
      <c r="C41" s="429" t="s">
        <v>34</v>
      </c>
      <c r="D41" s="433" t="s">
        <v>13</v>
      </c>
      <c r="E41" s="99" t="s">
        <v>14</v>
      </c>
      <c r="F41" s="99" t="s">
        <v>15</v>
      </c>
      <c r="G41" s="47" t="s">
        <v>16</v>
      </c>
      <c r="H41" s="53">
        <v>75</v>
      </c>
      <c r="I41" s="53">
        <v>75</v>
      </c>
      <c r="J41" s="26">
        <f t="shared" si="3"/>
        <v>100</v>
      </c>
      <c r="K41" s="333">
        <f>(J41+J42)/2</f>
        <v>100</v>
      </c>
      <c r="L41" s="279" t="s">
        <v>165</v>
      </c>
      <c r="M41" s="542"/>
      <c r="N41" s="465"/>
    </row>
    <row r="42" spans="1:14" ht="30" customHeight="1" x14ac:dyDescent="0.25">
      <c r="A42" s="330"/>
      <c r="B42" s="327"/>
      <c r="C42" s="320"/>
      <c r="D42" s="434"/>
      <c r="E42" s="99" t="s">
        <v>14</v>
      </c>
      <c r="F42" s="99" t="s">
        <v>17</v>
      </c>
      <c r="G42" s="47" t="s">
        <v>16</v>
      </c>
      <c r="H42" s="53">
        <v>75</v>
      </c>
      <c r="I42" s="53">
        <v>75</v>
      </c>
      <c r="J42" s="26">
        <f t="shared" si="3"/>
        <v>100</v>
      </c>
      <c r="K42" s="333"/>
      <c r="L42" s="280"/>
      <c r="M42" s="542"/>
      <c r="N42" s="465"/>
    </row>
    <row r="43" spans="1:14" ht="120" customHeight="1" x14ac:dyDescent="0.25">
      <c r="A43" s="330"/>
      <c r="B43" s="327"/>
      <c r="C43" s="320"/>
      <c r="D43" s="434"/>
      <c r="E43" s="99" t="s">
        <v>18</v>
      </c>
      <c r="F43" s="99" t="s">
        <v>36</v>
      </c>
      <c r="G43" s="108" t="s">
        <v>71</v>
      </c>
      <c r="H43" s="53">
        <v>390</v>
      </c>
      <c r="I43" s="53">
        <v>184</v>
      </c>
      <c r="J43" s="26">
        <f t="shared" si="3"/>
        <v>47.179487179487175</v>
      </c>
      <c r="K43" s="116">
        <f>J43</f>
        <v>47.179487179487175</v>
      </c>
      <c r="L43" s="231" t="s">
        <v>225</v>
      </c>
      <c r="M43" s="542"/>
      <c r="N43" s="465"/>
    </row>
    <row r="44" spans="1:14" ht="44.25" customHeight="1" x14ac:dyDescent="0.25">
      <c r="A44" s="330"/>
      <c r="B44" s="327"/>
      <c r="C44" s="319" t="s">
        <v>35</v>
      </c>
      <c r="D44" s="319" t="s">
        <v>13</v>
      </c>
      <c r="E44" s="99" t="s">
        <v>14</v>
      </c>
      <c r="F44" s="99" t="s">
        <v>15</v>
      </c>
      <c r="G44" s="47" t="s">
        <v>16</v>
      </c>
      <c r="H44" s="53">
        <v>75</v>
      </c>
      <c r="I44" s="53">
        <v>75</v>
      </c>
      <c r="J44" s="27">
        <f t="shared" si="3"/>
        <v>100</v>
      </c>
      <c r="K44" s="477">
        <f>(J44+J45)/2</f>
        <v>100</v>
      </c>
      <c r="L44" s="279" t="s">
        <v>165</v>
      </c>
      <c r="M44" s="542"/>
      <c r="N44" s="465"/>
    </row>
    <row r="45" spans="1:14" ht="38.25" customHeight="1" x14ac:dyDescent="0.25">
      <c r="A45" s="330"/>
      <c r="B45" s="327"/>
      <c r="C45" s="320"/>
      <c r="D45" s="320"/>
      <c r="E45" s="99" t="s">
        <v>14</v>
      </c>
      <c r="F45" s="99" t="s">
        <v>17</v>
      </c>
      <c r="G45" s="47" t="s">
        <v>16</v>
      </c>
      <c r="H45" s="53">
        <v>75</v>
      </c>
      <c r="I45" s="53">
        <v>75</v>
      </c>
      <c r="J45" s="27">
        <f t="shared" si="3"/>
        <v>100</v>
      </c>
      <c r="K45" s="470"/>
      <c r="L45" s="280"/>
      <c r="M45" s="542"/>
      <c r="N45" s="465"/>
    </row>
    <row r="46" spans="1:14" ht="120" customHeight="1" x14ac:dyDescent="0.25">
      <c r="A46" s="330"/>
      <c r="B46" s="327"/>
      <c r="C46" s="320"/>
      <c r="D46" s="320"/>
      <c r="E46" s="99" t="s">
        <v>18</v>
      </c>
      <c r="F46" s="99" t="s">
        <v>36</v>
      </c>
      <c r="G46" s="108" t="s">
        <v>22</v>
      </c>
      <c r="H46" s="53">
        <v>325</v>
      </c>
      <c r="I46" s="53">
        <v>144</v>
      </c>
      <c r="J46" s="26">
        <f t="shared" si="3"/>
        <v>44.307692307692307</v>
      </c>
      <c r="K46" s="116">
        <f>J46</f>
        <v>44.307692307692307</v>
      </c>
      <c r="L46" s="231" t="s">
        <v>226</v>
      </c>
      <c r="M46" s="542"/>
      <c r="N46" s="465"/>
    </row>
    <row r="47" spans="1:14" s="3" customFormat="1" ht="45" x14ac:dyDescent="0.25">
      <c r="A47" s="330"/>
      <c r="B47" s="327"/>
      <c r="C47" s="340" t="s">
        <v>37</v>
      </c>
      <c r="D47" s="340" t="s">
        <v>13</v>
      </c>
      <c r="E47" s="99" t="s">
        <v>14</v>
      </c>
      <c r="F47" s="99" t="s">
        <v>15</v>
      </c>
      <c r="G47" s="47" t="s">
        <v>16</v>
      </c>
      <c r="H47" s="53">
        <v>75</v>
      </c>
      <c r="I47" s="53">
        <v>75</v>
      </c>
      <c r="J47" s="26">
        <f t="shared" ref="J47:J48" si="4">I47/H47*100</f>
        <v>100</v>
      </c>
      <c r="K47" s="474">
        <f>(J47+J48)/2</f>
        <v>100</v>
      </c>
      <c r="L47" s="370" t="s">
        <v>165</v>
      </c>
      <c r="M47" s="542"/>
      <c r="N47" s="465"/>
    </row>
    <row r="48" spans="1:14" s="3" customFormat="1" ht="27" customHeight="1" x14ac:dyDescent="0.25">
      <c r="A48" s="330"/>
      <c r="B48" s="327"/>
      <c r="C48" s="341"/>
      <c r="D48" s="341"/>
      <c r="E48" s="99" t="s">
        <v>14</v>
      </c>
      <c r="F48" s="99" t="s">
        <v>17</v>
      </c>
      <c r="G48" s="47" t="s">
        <v>16</v>
      </c>
      <c r="H48" s="53">
        <v>75</v>
      </c>
      <c r="I48" s="53">
        <v>75</v>
      </c>
      <c r="J48" s="26">
        <f t="shared" si="4"/>
        <v>100</v>
      </c>
      <c r="K48" s="332"/>
      <c r="L48" s="370"/>
      <c r="M48" s="542"/>
      <c r="N48" s="465"/>
    </row>
    <row r="49" spans="1:14" ht="73.5" customHeight="1" x14ac:dyDescent="0.25">
      <c r="A49" s="330"/>
      <c r="B49" s="327"/>
      <c r="C49" s="341"/>
      <c r="D49" s="341"/>
      <c r="E49" s="99" t="s">
        <v>18</v>
      </c>
      <c r="F49" s="99" t="s">
        <v>125</v>
      </c>
      <c r="G49" s="108" t="s">
        <v>27</v>
      </c>
      <c r="H49" s="56">
        <v>27661</v>
      </c>
      <c r="I49" s="56">
        <v>12903</v>
      </c>
      <c r="J49" s="26">
        <f t="shared" si="3"/>
        <v>46.646903582661508</v>
      </c>
      <c r="K49" s="116">
        <f>J49</f>
        <v>46.646903582661508</v>
      </c>
      <c r="L49" s="224" t="s">
        <v>187</v>
      </c>
      <c r="M49" s="542"/>
      <c r="N49" s="465"/>
    </row>
    <row r="50" spans="1:14" s="3" customFormat="1" ht="32.25" customHeight="1" x14ac:dyDescent="0.25">
      <c r="A50" s="330"/>
      <c r="B50" s="327"/>
      <c r="C50" s="309" t="s">
        <v>62</v>
      </c>
      <c r="D50" s="309"/>
      <c r="E50" s="117" t="s">
        <v>14</v>
      </c>
      <c r="F50" s="54"/>
      <c r="G50" s="55"/>
      <c r="H50" s="54"/>
      <c r="I50" s="54"/>
      <c r="J50" s="28"/>
      <c r="K50" s="119">
        <f>(K37+K41+K44+K47)/4</f>
        <v>100</v>
      </c>
      <c r="L50" s="181"/>
      <c r="M50" s="542"/>
      <c r="N50" s="465"/>
    </row>
    <row r="51" spans="1:14" s="3" customFormat="1" ht="32.25" customHeight="1" x14ac:dyDescent="0.25">
      <c r="A51" s="331"/>
      <c r="B51" s="328"/>
      <c r="C51" s="310"/>
      <c r="D51" s="310"/>
      <c r="E51" s="117" t="s">
        <v>18</v>
      </c>
      <c r="F51" s="54"/>
      <c r="G51" s="55"/>
      <c r="H51" s="54"/>
      <c r="I51" s="54"/>
      <c r="J51" s="29">
        <f>(J39+J40+J43+J46+J49)/5</f>
        <v>49.609219894770838</v>
      </c>
      <c r="K51" s="119"/>
      <c r="L51" s="182"/>
      <c r="M51" s="542"/>
      <c r="N51" s="465"/>
    </row>
    <row r="52" spans="1:14" ht="60" customHeight="1" x14ac:dyDescent="0.25">
      <c r="A52" s="329">
        <v>4</v>
      </c>
      <c r="B52" s="288" t="s">
        <v>126</v>
      </c>
      <c r="C52" s="319" t="s">
        <v>38</v>
      </c>
      <c r="D52" s="433" t="s">
        <v>24</v>
      </c>
      <c r="E52" s="99" t="s">
        <v>14</v>
      </c>
      <c r="F52" s="57" t="s">
        <v>39</v>
      </c>
      <c r="G52" s="47" t="s">
        <v>16</v>
      </c>
      <c r="H52" s="53">
        <v>100</v>
      </c>
      <c r="I52" s="53">
        <v>100</v>
      </c>
      <c r="J52" s="26">
        <f t="shared" si="3"/>
        <v>100</v>
      </c>
      <c r="K52" s="20">
        <f>J52</f>
        <v>100</v>
      </c>
      <c r="L52" s="183" t="s">
        <v>165</v>
      </c>
      <c r="M52" s="542"/>
      <c r="N52" s="368">
        <f>(J52+J53)/2</f>
        <v>75.352941176470594</v>
      </c>
    </row>
    <row r="53" spans="1:14" ht="50.25" customHeight="1" x14ac:dyDescent="0.25">
      <c r="A53" s="330"/>
      <c r="B53" s="495"/>
      <c r="C53" s="320"/>
      <c r="D53" s="434"/>
      <c r="E53" s="99" t="s">
        <v>18</v>
      </c>
      <c r="F53" s="99" t="s">
        <v>38</v>
      </c>
      <c r="G53" s="108" t="s">
        <v>40</v>
      </c>
      <c r="H53" s="53">
        <v>850</v>
      </c>
      <c r="I53" s="53">
        <v>431</v>
      </c>
      <c r="J53" s="26">
        <f>I53/H53*100</f>
        <v>50.705882352941181</v>
      </c>
      <c r="K53" s="20">
        <f>J53</f>
        <v>50.705882352941181</v>
      </c>
      <c r="L53" s="184"/>
      <c r="M53" s="542"/>
      <c r="N53" s="368"/>
    </row>
    <row r="54" spans="1:14" s="3" customFormat="1" ht="27" customHeight="1" x14ac:dyDescent="0.25">
      <c r="A54" s="330"/>
      <c r="B54" s="495"/>
      <c r="C54" s="309" t="s">
        <v>62</v>
      </c>
      <c r="D54" s="309"/>
      <c r="E54" s="117" t="s">
        <v>14</v>
      </c>
      <c r="F54" s="54"/>
      <c r="G54" s="55"/>
      <c r="H54" s="54"/>
      <c r="I54" s="54"/>
      <c r="J54" s="28"/>
      <c r="K54" s="119">
        <f>K52</f>
        <v>100</v>
      </c>
      <c r="L54" s="184"/>
      <c r="M54" s="542"/>
      <c r="N54" s="368"/>
    </row>
    <row r="55" spans="1:14" s="3" customFormat="1" ht="32.25" customHeight="1" x14ac:dyDescent="0.25">
      <c r="A55" s="331"/>
      <c r="B55" s="496"/>
      <c r="C55" s="310"/>
      <c r="D55" s="310"/>
      <c r="E55" s="117" t="s">
        <v>18</v>
      </c>
      <c r="F55" s="54"/>
      <c r="G55" s="55"/>
      <c r="H55" s="54"/>
      <c r="I55" s="54"/>
      <c r="J55" s="29">
        <f>J53</f>
        <v>50.705882352941181</v>
      </c>
      <c r="K55" s="120"/>
      <c r="L55" s="184"/>
      <c r="M55" s="542"/>
      <c r="N55" s="368"/>
    </row>
    <row r="56" spans="1:14" ht="30" customHeight="1" x14ac:dyDescent="0.25">
      <c r="A56" s="329">
        <v>5</v>
      </c>
      <c r="B56" s="288" t="s">
        <v>45</v>
      </c>
      <c r="C56" s="247" t="s">
        <v>46</v>
      </c>
      <c r="D56" s="250" t="s">
        <v>13</v>
      </c>
      <c r="E56" s="99" t="s">
        <v>14</v>
      </c>
      <c r="F56" s="99" t="s">
        <v>41</v>
      </c>
      <c r="G56" s="47" t="s">
        <v>16</v>
      </c>
      <c r="H56" s="53">
        <v>95</v>
      </c>
      <c r="I56" s="53">
        <v>95</v>
      </c>
      <c r="J56" s="26">
        <f t="shared" ref="J56:J60" si="5">I56/H56*100</f>
        <v>100</v>
      </c>
      <c r="K56" s="360">
        <f>(J56+J57)/2</f>
        <v>100</v>
      </c>
      <c r="L56" s="458" t="s">
        <v>165</v>
      </c>
      <c r="M56" s="542"/>
      <c r="N56" s="465">
        <f>(J56+J57+J58+J59+J60+J61+J62)/7</f>
        <v>91.700155527338694</v>
      </c>
    </row>
    <row r="57" spans="1:14" ht="90" customHeight="1" x14ac:dyDescent="0.25">
      <c r="A57" s="330"/>
      <c r="B57" s="495"/>
      <c r="C57" s="248"/>
      <c r="D57" s="251"/>
      <c r="E57" s="99" t="s">
        <v>14</v>
      </c>
      <c r="F57" s="99" t="s">
        <v>42</v>
      </c>
      <c r="G57" s="47" t="s">
        <v>16</v>
      </c>
      <c r="H57" s="53">
        <v>53</v>
      </c>
      <c r="I57" s="53">
        <v>53</v>
      </c>
      <c r="J57" s="26">
        <f t="shared" si="5"/>
        <v>100</v>
      </c>
      <c r="K57" s="360"/>
      <c r="L57" s="413"/>
      <c r="M57" s="542"/>
      <c r="N57" s="465"/>
    </row>
    <row r="58" spans="1:14" ht="105" customHeight="1" x14ac:dyDescent="0.25">
      <c r="A58" s="330"/>
      <c r="B58" s="495"/>
      <c r="C58" s="249"/>
      <c r="D58" s="252"/>
      <c r="E58" s="99" t="s">
        <v>18</v>
      </c>
      <c r="F58" s="99" t="s">
        <v>43</v>
      </c>
      <c r="G58" s="108" t="s">
        <v>44</v>
      </c>
      <c r="H58" s="27">
        <v>1895</v>
      </c>
      <c r="I58" s="27">
        <v>1297</v>
      </c>
      <c r="J58" s="27">
        <f t="shared" si="5"/>
        <v>68.443271767810018</v>
      </c>
      <c r="K58" s="121">
        <f>J58</f>
        <v>68.443271767810018</v>
      </c>
      <c r="L58" s="176" t="s">
        <v>165</v>
      </c>
      <c r="M58" s="542"/>
      <c r="N58" s="465"/>
    </row>
    <row r="59" spans="1:14" ht="30" customHeight="1" x14ac:dyDescent="0.25">
      <c r="A59" s="330"/>
      <c r="B59" s="495"/>
      <c r="C59" s="247" t="s">
        <v>196</v>
      </c>
      <c r="D59" s="250" t="s">
        <v>13</v>
      </c>
      <c r="E59" s="99" t="s">
        <v>14</v>
      </c>
      <c r="F59" s="57" t="s">
        <v>41</v>
      </c>
      <c r="G59" s="47" t="s">
        <v>16</v>
      </c>
      <c r="H59" s="53">
        <v>95</v>
      </c>
      <c r="I59" s="53">
        <v>95</v>
      </c>
      <c r="J59" s="27">
        <f t="shared" si="5"/>
        <v>100</v>
      </c>
      <c r="K59" s="20">
        <f>J59</f>
        <v>100</v>
      </c>
      <c r="L59" s="183" t="s">
        <v>165</v>
      </c>
      <c r="M59" s="542"/>
      <c r="N59" s="465"/>
    </row>
    <row r="60" spans="1:14" ht="103.5" customHeight="1" x14ac:dyDescent="0.25">
      <c r="A60" s="330"/>
      <c r="B60" s="495"/>
      <c r="C60" s="396"/>
      <c r="D60" s="352"/>
      <c r="E60" s="156" t="s">
        <v>18</v>
      </c>
      <c r="F60" s="156" t="s">
        <v>195</v>
      </c>
      <c r="G60" s="147" t="s">
        <v>44</v>
      </c>
      <c r="H60" s="31">
        <v>3179</v>
      </c>
      <c r="I60" s="31">
        <v>2793</v>
      </c>
      <c r="J60" s="168">
        <f t="shared" si="5"/>
        <v>87.857816923560875</v>
      </c>
      <c r="K60" s="145">
        <f>J60</f>
        <v>87.857816923560875</v>
      </c>
      <c r="L60" s="185" t="s">
        <v>165</v>
      </c>
      <c r="M60" s="542"/>
      <c r="N60" s="465"/>
    </row>
    <row r="61" spans="1:14" s="3" customFormat="1" ht="30" customHeight="1" x14ac:dyDescent="0.25">
      <c r="A61" s="330"/>
      <c r="B61" s="327"/>
      <c r="C61" s="259" t="s">
        <v>197</v>
      </c>
      <c r="D61" s="467" t="s">
        <v>13</v>
      </c>
      <c r="E61" s="139" t="s">
        <v>14</v>
      </c>
      <c r="F61" s="139" t="s">
        <v>41</v>
      </c>
      <c r="G61" s="138" t="s">
        <v>16</v>
      </c>
      <c r="H61" s="21">
        <v>95</v>
      </c>
      <c r="I61" s="21">
        <v>95</v>
      </c>
      <c r="J61" s="21">
        <f>I61/H61*100</f>
        <v>100</v>
      </c>
      <c r="K61" s="133">
        <f>J61</f>
        <v>100</v>
      </c>
      <c r="L61" s="186" t="s">
        <v>165</v>
      </c>
      <c r="M61" s="542"/>
      <c r="N61" s="465"/>
    </row>
    <row r="62" spans="1:14" s="3" customFormat="1" ht="85.5" customHeight="1" x14ac:dyDescent="0.25">
      <c r="A62" s="330"/>
      <c r="B62" s="327"/>
      <c r="C62" s="259"/>
      <c r="D62" s="469"/>
      <c r="E62" s="139" t="s">
        <v>18</v>
      </c>
      <c r="F62" s="170" t="s">
        <v>194</v>
      </c>
      <c r="G62" s="138" t="s">
        <v>44</v>
      </c>
      <c r="H62" s="21">
        <v>125</v>
      </c>
      <c r="I62" s="21">
        <v>107</v>
      </c>
      <c r="J62" s="21">
        <f>I62/H62*100</f>
        <v>85.6</v>
      </c>
      <c r="K62" s="133">
        <f>J62</f>
        <v>85.6</v>
      </c>
      <c r="L62" s="186" t="s">
        <v>165</v>
      </c>
      <c r="M62" s="542"/>
      <c r="N62" s="465"/>
    </row>
    <row r="63" spans="1:14" s="3" customFormat="1" ht="28.5" x14ac:dyDescent="0.25">
      <c r="A63" s="330"/>
      <c r="B63" s="495"/>
      <c r="C63" s="366" t="s">
        <v>62</v>
      </c>
      <c r="D63" s="366"/>
      <c r="E63" s="125" t="s">
        <v>14</v>
      </c>
      <c r="F63" s="76"/>
      <c r="G63" s="78"/>
      <c r="H63" s="76"/>
      <c r="I63" s="76"/>
      <c r="J63" s="169"/>
      <c r="K63" s="122">
        <f>(K56+K59+K61)/2</f>
        <v>150</v>
      </c>
      <c r="L63" s="187"/>
      <c r="M63" s="542"/>
      <c r="N63" s="465"/>
    </row>
    <row r="64" spans="1:14" s="3" customFormat="1" ht="28.5" x14ac:dyDescent="0.25">
      <c r="A64" s="331"/>
      <c r="B64" s="496"/>
      <c r="C64" s="310"/>
      <c r="D64" s="310"/>
      <c r="E64" s="117" t="s">
        <v>18</v>
      </c>
      <c r="F64" s="54"/>
      <c r="G64" s="55"/>
      <c r="H64" s="54"/>
      <c r="I64" s="54"/>
      <c r="J64" s="29">
        <f>(J58+J60+J62)/3</f>
        <v>80.633696230456962</v>
      </c>
      <c r="K64" s="119"/>
      <c r="L64" s="188"/>
      <c r="M64" s="542"/>
      <c r="N64" s="465"/>
    </row>
    <row r="65" spans="1:14" ht="45" customHeight="1" x14ac:dyDescent="0.25">
      <c r="A65" s="256">
        <v>6</v>
      </c>
      <c r="B65" s="253" t="s">
        <v>137</v>
      </c>
      <c r="C65" s="340" t="s">
        <v>156</v>
      </c>
      <c r="D65" s="343" t="s">
        <v>13</v>
      </c>
      <c r="E65" s="99" t="s">
        <v>14</v>
      </c>
      <c r="F65" s="99" t="s">
        <v>15</v>
      </c>
      <c r="G65" s="47" t="s">
        <v>16</v>
      </c>
      <c r="H65" s="53">
        <v>75</v>
      </c>
      <c r="I65" s="53">
        <v>75</v>
      </c>
      <c r="J65" s="27">
        <f>I65/H65*100</f>
        <v>100</v>
      </c>
      <c r="K65" s="283">
        <f>(J65+J66)/2</f>
        <v>100</v>
      </c>
      <c r="L65" s="380" t="s">
        <v>165</v>
      </c>
      <c r="M65" s="542"/>
      <c r="N65" s="514">
        <f>(SUM(J65:J87)/22)</f>
        <v>75.110947629744402</v>
      </c>
    </row>
    <row r="66" spans="1:14" ht="45" customHeight="1" x14ac:dyDescent="0.25">
      <c r="A66" s="257"/>
      <c r="B66" s="254"/>
      <c r="C66" s="341"/>
      <c r="D66" s="344"/>
      <c r="E66" s="99" t="s">
        <v>14</v>
      </c>
      <c r="F66" s="99" t="s">
        <v>17</v>
      </c>
      <c r="G66" s="47" t="s">
        <v>16</v>
      </c>
      <c r="H66" s="53">
        <v>75</v>
      </c>
      <c r="I66" s="53">
        <v>75</v>
      </c>
      <c r="J66" s="27">
        <f>I66/H66*100</f>
        <v>100</v>
      </c>
      <c r="K66" s="284"/>
      <c r="L66" s="447"/>
      <c r="M66" s="542"/>
      <c r="N66" s="514"/>
    </row>
    <row r="67" spans="1:14" ht="27" customHeight="1" x14ac:dyDescent="0.25">
      <c r="A67" s="257"/>
      <c r="B67" s="254"/>
      <c r="C67" s="341"/>
      <c r="D67" s="344"/>
      <c r="E67" s="247" t="s">
        <v>18</v>
      </c>
      <c r="F67" s="478" t="s">
        <v>47</v>
      </c>
      <c r="G67" s="108" t="s">
        <v>48</v>
      </c>
      <c r="H67" s="56">
        <v>1288</v>
      </c>
      <c r="I67" s="56">
        <v>610</v>
      </c>
      <c r="J67" s="27">
        <f>I67/H67*100</f>
        <v>47.360248447204967</v>
      </c>
      <c r="K67" s="321">
        <f>(J67+J68)/2</f>
        <v>46.311046916869316</v>
      </c>
      <c r="L67" s="336" t="s">
        <v>190</v>
      </c>
      <c r="M67" s="542"/>
      <c r="N67" s="514"/>
    </row>
    <row r="68" spans="1:14" ht="21.75" customHeight="1" x14ac:dyDescent="0.25">
      <c r="A68" s="257"/>
      <c r="B68" s="254"/>
      <c r="C68" s="341"/>
      <c r="D68" s="344"/>
      <c r="E68" s="248"/>
      <c r="F68" s="497"/>
      <c r="G68" s="478" t="s">
        <v>49</v>
      </c>
      <c r="H68" s="517">
        <v>4812</v>
      </c>
      <c r="I68" s="517">
        <v>2178</v>
      </c>
      <c r="J68" s="519">
        <f>I68/H68*100</f>
        <v>45.261845386533665</v>
      </c>
      <c r="K68" s="488"/>
      <c r="L68" s="336"/>
      <c r="M68" s="542"/>
      <c r="N68" s="514"/>
    </row>
    <row r="69" spans="1:14" ht="39.75" customHeight="1" x14ac:dyDescent="0.25">
      <c r="A69" s="257"/>
      <c r="B69" s="254"/>
      <c r="C69" s="341"/>
      <c r="D69" s="344"/>
      <c r="E69" s="249"/>
      <c r="F69" s="498"/>
      <c r="G69" s="479"/>
      <c r="H69" s="518"/>
      <c r="I69" s="518"/>
      <c r="J69" s="520"/>
      <c r="K69" s="322"/>
      <c r="L69" s="336"/>
      <c r="M69" s="542"/>
      <c r="N69" s="514"/>
    </row>
    <row r="70" spans="1:14" ht="33.75" customHeight="1" x14ac:dyDescent="0.25">
      <c r="A70" s="257"/>
      <c r="B70" s="254"/>
      <c r="C70" s="341"/>
      <c r="D70" s="344"/>
      <c r="E70" s="247" t="s">
        <v>18</v>
      </c>
      <c r="F70" s="247" t="s">
        <v>158</v>
      </c>
      <c r="G70" s="47" t="s">
        <v>33</v>
      </c>
      <c r="H70" s="56">
        <v>89</v>
      </c>
      <c r="I70" s="56">
        <v>109</v>
      </c>
      <c r="J70" s="27">
        <f>(I70/H70)*100</f>
        <v>122.47191011235957</v>
      </c>
      <c r="K70" s="321">
        <f>(J70+J71)/2</f>
        <v>79.749468569693292</v>
      </c>
      <c r="L70" s="491" t="s">
        <v>165</v>
      </c>
      <c r="M70" s="542"/>
      <c r="N70" s="514"/>
    </row>
    <row r="71" spans="1:14" ht="37.5" customHeight="1" x14ac:dyDescent="0.25">
      <c r="A71" s="257"/>
      <c r="B71" s="254"/>
      <c r="C71" s="341"/>
      <c r="D71" s="344"/>
      <c r="E71" s="249"/>
      <c r="F71" s="249"/>
      <c r="G71" s="47" t="s">
        <v>32</v>
      </c>
      <c r="H71" s="56">
        <v>740</v>
      </c>
      <c r="I71" s="56">
        <v>274</v>
      </c>
      <c r="J71" s="27">
        <f>I71/H71*100</f>
        <v>37.027027027027025</v>
      </c>
      <c r="K71" s="322"/>
      <c r="L71" s="492"/>
      <c r="M71" s="542"/>
      <c r="N71" s="514"/>
    </row>
    <row r="72" spans="1:14" ht="29.25" customHeight="1" x14ac:dyDescent="0.25">
      <c r="A72" s="257"/>
      <c r="B72" s="254"/>
      <c r="C72" s="341"/>
      <c r="D72" s="344"/>
      <c r="E72" s="319" t="s">
        <v>18</v>
      </c>
      <c r="F72" s="247" t="s">
        <v>52</v>
      </c>
      <c r="G72" s="47" t="s">
        <v>33</v>
      </c>
      <c r="H72" s="56">
        <v>1100</v>
      </c>
      <c r="I72" s="56">
        <v>407</v>
      </c>
      <c r="J72" s="27">
        <f>I72/H72*100</f>
        <v>37</v>
      </c>
      <c r="K72" s="321">
        <f>(J72+J73)/2</f>
        <v>42.588785046728972</v>
      </c>
      <c r="L72" s="481" t="s">
        <v>187</v>
      </c>
      <c r="M72" s="542"/>
      <c r="N72" s="514"/>
    </row>
    <row r="73" spans="1:14" ht="55.5" customHeight="1" x14ac:dyDescent="0.25">
      <c r="A73" s="257"/>
      <c r="B73" s="254"/>
      <c r="C73" s="341"/>
      <c r="D73" s="344"/>
      <c r="E73" s="320"/>
      <c r="F73" s="249"/>
      <c r="G73" s="47" t="s">
        <v>32</v>
      </c>
      <c r="H73" s="56">
        <v>2140</v>
      </c>
      <c r="I73" s="56">
        <v>1031</v>
      </c>
      <c r="J73" s="27">
        <f>I73/H73*100</f>
        <v>48.177570093457945</v>
      </c>
      <c r="K73" s="322"/>
      <c r="L73" s="482"/>
      <c r="M73" s="542"/>
      <c r="N73" s="514"/>
    </row>
    <row r="74" spans="1:14" s="3" customFormat="1" ht="38.25" customHeight="1" x14ac:dyDescent="0.25">
      <c r="A74" s="257"/>
      <c r="B74" s="254"/>
      <c r="C74" s="341"/>
      <c r="D74" s="344"/>
      <c r="E74" s="319" t="s">
        <v>18</v>
      </c>
      <c r="F74" s="516" t="s">
        <v>67</v>
      </c>
      <c r="G74" s="47" t="s">
        <v>33</v>
      </c>
      <c r="H74" s="56">
        <v>293</v>
      </c>
      <c r="I74" s="56">
        <v>250</v>
      </c>
      <c r="J74" s="30">
        <f>I74/H74*100</f>
        <v>85.324232081911262</v>
      </c>
      <c r="K74" s="452">
        <f>(J74+J75)/2</f>
        <v>42.662116040955631</v>
      </c>
      <c r="L74" s="481" t="s">
        <v>188</v>
      </c>
      <c r="M74" s="542"/>
      <c r="N74" s="514"/>
    </row>
    <row r="75" spans="1:14" s="3" customFormat="1" ht="51.75" customHeight="1" x14ac:dyDescent="0.25">
      <c r="A75" s="257"/>
      <c r="B75" s="254"/>
      <c r="C75" s="342"/>
      <c r="D75" s="345"/>
      <c r="E75" s="320"/>
      <c r="F75" s="266"/>
      <c r="G75" s="47" t="s">
        <v>32</v>
      </c>
      <c r="H75" s="56">
        <v>586</v>
      </c>
      <c r="I75" s="56">
        <v>0</v>
      </c>
      <c r="J75" s="30">
        <f>I75/H75*100</f>
        <v>0</v>
      </c>
      <c r="K75" s="453"/>
      <c r="L75" s="482"/>
      <c r="M75" s="542"/>
      <c r="N75" s="514"/>
    </row>
    <row r="76" spans="1:14" ht="60.75" customHeight="1" x14ac:dyDescent="0.25">
      <c r="A76" s="257"/>
      <c r="B76" s="254"/>
      <c r="C76" s="247" t="s">
        <v>53</v>
      </c>
      <c r="D76" s="250" t="s">
        <v>13</v>
      </c>
      <c r="E76" s="99" t="s">
        <v>14</v>
      </c>
      <c r="F76" s="99" t="s">
        <v>15</v>
      </c>
      <c r="G76" s="47" t="s">
        <v>16</v>
      </c>
      <c r="H76" s="53">
        <v>75</v>
      </c>
      <c r="I76" s="53">
        <v>75</v>
      </c>
      <c r="J76" s="27">
        <f t="shared" ref="J76:J77" si="6">I76/H76*100</f>
        <v>100</v>
      </c>
      <c r="K76" s="283">
        <f>(J76+J77)/2</f>
        <v>100</v>
      </c>
      <c r="L76" s="374" t="s">
        <v>165</v>
      </c>
      <c r="M76" s="542"/>
      <c r="N76" s="514"/>
    </row>
    <row r="77" spans="1:14" ht="48" customHeight="1" x14ac:dyDescent="0.25">
      <c r="A77" s="257"/>
      <c r="B77" s="254"/>
      <c r="C77" s="248"/>
      <c r="D77" s="251"/>
      <c r="E77" s="99" t="s">
        <v>14</v>
      </c>
      <c r="F77" s="99" t="s">
        <v>17</v>
      </c>
      <c r="G77" s="47" t="s">
        <v>16</v>
      </c>
      <c r="H77" s="53">
        <v>75</v>
      </c>
      <c r="I77" s="53">
        <v>75</v>
      </c>
      <c r="J77" s="27">
        <f t="shared" si="6"/>
        <v>100</v>
      </c>
      <c r="K77" s="284"/>
      <c r="L77" s="386"/>
      <c r="M77" s="542"/>
      <c r="N77" s="514"/>
    </row>
    <row r="78" spans="1:14" ht="100.5" customHeight="1" x14ac:dyDescent="0.25">
      <c r="A78" s="257"/>
      <c r="B78" s="254"/>
      <c r="C78" s="396"/>
      <c r="D78" s="352"/>
      <c r="E78" s="58" t="s">
        <v>18</v>
      </c>
      <c r="F78" s="58" t="s">
        <v>54</v>
      </c>
      <c r="G78" s="59" t="s">
        <v>32</v>
      </c>
      <c r="H78" s="60">
        <v>8</v>
      </c>
      <c r="I78" s="60">
        <v>0</v>
      </c>
      <c r="J78" s="31">
        <f t="shared" ref="J78:J87" si="7">I78/H78*100</f>
        <v>0</v>
      </c>
      <c r="K78" s="120">
        <f>J78</f>
        <v>0</v>
      </c>
      <c r="L78" s="232" t="s">
        <v>227</v>
      </c>
      <c r="M78" s="542"/>
      <c r="N78" s="514"/>
    </row>
    <row r="79" spans="1:14" ht="51" customHeight="1" x14ac:dyDescent="0.25">
      <c r="A79" s="257"/>
      <c r="B79" s="324"/>
      <c r="C79" s="294" t="s">
        <v>55</v>
      </c>
      <c r="D79" s="292" t="s">
        <v>13</v>
      </c>
      <c r="E79" s="104" t="s">
        <v>14</v>
      </c>
      <c r="F79" s="104" t="s">
        <v>15</v>
      </c>
      <c r="G79" s="46" t="s">
        <v>16</v>
      </c>
      <c r="H79" s="98">
        <v>75</v>
      </c>
      <c r="I79" s="98">
        <v>75</v>
      </c>
      <c r="J79" s="21">
        <f t="shared" si="7"/>
        <v>100</v>
      </c>
      <c r="K79" s="360">
        <f>(J79+J80)/2</f>
        <v>100</v>
      </c>
      <c r="L79" s="449" t="s">
        <v>165</v>
      </c>
      <c r="M79" s="542"/>
      <c r="N79" s="514"/>
    </row>
    <row r="80" spans="1:14" ht="34.5" customHeight="1" x14ac:dyDescent="0.25">
      <c r="A80" s="257"/>
      <c r="B80" s="324"/>
      <c r="C80" s="295"/>
      <c r="D80" s="293"/>
      <c r="E80" s="104" t="s">
        <v>14</v>
      </c>
      <c r="F80" s="104" t="s">
        <v>17</v>
      </c>
      <c r="G80" s="46" t="s">
        <v>16</v>
      </c>
      <c r="H80" s="98">
        <v>75</v>
      </c>
      <c r="I80" s="98">
        <v>75</v>
      </c>
      <c r="J80" s="21">
        <f t="shared" si="7"/>
        <v>100</v>
      </c>
      <c r="K80" s="360"/>
      <c r="L80" s="455"/>
      <c r="M80" s="542"/>
      <c r="N80" s="514"/>
    </row>
    <row r="81" spans="1:15" ht="198" customHeight="1" x14ac:dyDescent="0.25">
      <c r="A81" s="257"/>
      <c r="B81" s="324"/>
      <c r="C81" s="295"/>
      <c r="D81" s="293"/>
      <c r="E81" s="104" t="s">
        <v>18</v>
      </c>
      <c r="F81" s="104" t="s">
        <v>56</v>
      </c>
      <c r="G81" s="106" t="s">
        <v>22</v>
      </c>
      <c r="H81" s="48">
        <v>60</v>
      </c>
      <c r="I81" s="48">
        <v>55</v>
      </c>
      <c r="J81" s="21">
        <f t="shared" si="7"/>
        <v>91.666666666666657</v>
      </c>
      <c r="K81" s="20">
        <f>J81</f>
        <v>91.666666666666657</v>
      </c>
      <c r="L81" s="189" t="s">
        <v>165</v>
      </c>
      <c r="M81" s="542"/>
      <c r="N81" s="514"/>
    </row>
    <row r="82" spans="1:15" ht="45" customHeight="1" x14ac:dyDescent="0.25">
      <c r="A82" s="257"/>
      <c r="B82" s="254"/>
      <c r="C82" s="402" t="s">
        <v>57</v>
      </c>
      <c r="D82" s="339" t="s">
        <v>13</v>
      </c>
      <c r="E82" s="100" t="s">
        <v>14</v>
      </c>
      <c r="F82" s="100" t="s">
        <v>15</v>
      </c>
      <c r="G82" s="51" t="s">
        <v>16</v>
      </c>
      <c r="H82" s="52">
        <v>75</v>
      </c>
      <c r="I82" s="52">
        <v>75</v>
      </c>
      <c r="J82" s="32">
        <f t="shared" si="7"/>
        <v>100</v>
      </c>
      <c r="K82" s="408">
        <f>(J82+J83)/2</f>
        <v>100</v>
      </c>
      <c r="L82" s="373" t="s">
        <v>165</v>
      </c>
      <c r="M82" s="542"/>
      <c r="N82" s="514"/>
    </row>
    <row r="83" spans="1:15" ht="30" customHeight="1" x14ac:dyDescent="0.25">
      <c r="A83" s="257"/>
      <c r="B83" s="254"/>
      <c r="C83" s="248"/>
      <c r="D83" s="251"/>
      <c r="E83" s="99" t="s">
        <v>14</v>
      </c>
      <c r="F83" s="99" t="s">
        <v>17</v>
      </c>
      <c r="G83" s="47" t="s">
        <v>16</v>
      </c>
      <c r="H83" s="53">
        <v>75</v>
      </c>
      <c r="I83" s="53">
        <v>75</v>
      </c>
      <c r="J83" s="32">
        <f t="shared" si="7"/>
        <v>100</v>
      </c>
      <c r="K83" s="284"/>
      <c r="L83" s="386"/>
      <c r="M83" s="542"/>
      <c r="N83" s="514"/>
    </row>
    <row r="84" spans="1:15" ht="30" x14ac:dyDescent="0.25">
      <c r="A84" s="257"/>
      <c r="B84" s="254"/>
      <c r="C84" s="249"/>
      <c r="D84" s="252"/>
      <c r="E84" s="99" t="s">
        <v>18</v>
      </c>
      <c r="F84" s="101" t="s">
        <v>58</v>
      </c>
      <c r="G84" s="47" t="s">
        <v>59</v>
      </c>
      <c r="H84" s="56">
        <v>5100</v>
      </c>
      <c r="I84" s="56">
        <v>3149</v>
      </c>
      <c r="J84" s="27">
        <f t="shared" si="7"/>
        <v>61.745098039215684</v>
      </c>
      <c r="K84" s="119">
        <f>J84</f>
        <v>61.745098039215684</v>
      </c>
      <c r="L84" s="176" t="s">
        <v>165</v>
      </c>
      <c r="M84" s="542"/>
      <c r="N84" s="514"/>
    </row>
    <row r="85" spans="1:15" ht="45" customHeight="1" x14ac:dyDescent="0.25">
      <c r="A85" s="257"/>
      <c r="B85" s="254"/>
      <c r="C85" s="433" t="s">
        <v>60</v>
      </c>
      <c r="D85" s="250" t="s">
        <v>13</v>
      </c>
      <c r="E85" s="99" t="s">
        <v>14</v>
      </c>
      <c r="F85" s="99" t="s">
        <v>15</v>
      </c>
      <c r="G85" s="47" t="s">
        <v>16</v>
      </c>
      <c r="H85" s="53">
        <v>75</v>
      </c>
      <c r="I85" s="53">
        <v>75</v>
      </c>
      <c r="J85" s="27">
        <f t="shared" si="7"/>
        <v>100</v>
      </c>
      <c r="K85" s="283">
        <f>(J85+J86)/2</f>
        <v>100</v>
      </c>
      <c r="L85" s="456" t="s">
        <v>165</v>
      </c>
      <c r="M85" s="542"/>
      <c r="N85" s="514"/>
    </row>
    <row r="86" spans="1:15" ht="30" customHeight="1" x14ac:dyDescent="0.25">
      <c r="A86" s="257"/>
      <c r="B86" s="254"/>
      <c r="C86" s="434"/>
      <c r="D86" s="252"/>
      <c r="E86" s="99" t="s">
        <v>14</v>
      </c>
      <c r="F86" s="99" t="s">
        <v>17</v>
      </c>
      <c r="G86" s="47" t="s">
        <v>16</v>
      </c>
      <c r="H86" s="53">
        <v>75</v>
      </c>
      <c r="I86" s="53">
        <v>75</v>
      </c>
      <c r="J86" s="27">
        <f t="shared" si="7"/>
        <v>100</v>
      </c>
      <c r="K86" s="284"/>
      <c r="L86" s="457"/>
      <c r="M86" s="542"/>
      <c r="N86" s="514"/>
    </row>
    <row r="87" spans="1:15" ht="63.75" customHeight="1" x14ac:dyDescent="0.25">
      <c r="A87" s="257"/>
      <c r="B87" s="254"/>
      <c r="C87" s="434"/>
      <c r="D87" s="101" t="s">
        <v>13</v>
      </c>
      <c r="E87" s="99" t="s">
        <v>18</v>
      </c>
      <c r="F87" s="101" t="s">
        <v>60</v>
      </c>
      <c r="G87" s="47" t="s">
        <v>61</v>
      </c>
      <c r="H87" s="56">
        <v>640</v>
      </c>
      <c r="I87" s="56">
        <v>489</v>
      </c>
      <c r="J87" s="27">
        <f t="shared" si="7"/>
        <v>76.40625</v>
      </c>
      <c r="K87" s="119">
        <f>J87</f>
        <v>76.40625</v>
      </c>
      <c r="L87" s="176" t="s">
        <v>165</v>
      </c>
      <c r="M87" s="542"/>
      <c r="N87" s="514"/>
      <c r="O87" s="18"/>
    </row>
    <row r="88" spans="1:15" ht="30" customHeight="1" x14ac:dyDescent="0.25">
      <c r="A88" s="257"/>
      <c r="B88" s="254"/>
      <c r="C88" s="309" t="s">
        <v>62</v>
      </c>
      <c r="D88" s="309"/>
      <c r="E88" s="117" t="s">
        <v>14</v>
      </c>
      <c r="F88" s="54"/>
      <c r="G88" s="55"/>
      <c r="H88" s="54"/>
      <c r="I88" s="54"/>
      <c r="J88" s="28"/>
      <c r="K88" s="119">
        <f>(K65+K76+K79+K82+K85)/5</f>
        <v>100</v>
      </c>
      <c r="L88" s="128"/>
      <c r="M88" s="542"/>
      <c r="N88" s="514"/>
    </row>
    <row r="89" spans="1:15" ht="30" customHeight="1" x14ac:dyDescent="0.25">
      <c r="A89" s="258"/>
      <c r="B89" s="255"/>
      <c r="C89" s="310"/>
      <c r="D89" s="310"/>
      <c r="E89" s="117" t="s">
        <v>18</v>
      </c>
      <c r="F89" s="54"/>
      <c r="G89" s="55"/>
      <c r="H89" s="54"/>
      <c r="I89" s="54"/>
      <c r="J89" s="29">
        <f>(J67+J68+J70+J71+J72+J73+J78+J81+J84+J87+J74+J75)/12</f>
        <v>54.370070654531396</v>
      </c>
      <c r="K89" s="119"/>
      <c r="L89" s="128"/>
      <c r="M89" s="542"/>
      <c r="N89" s="514"/>
    </row>
    <row r="90" spans="1:15" ht="45" customHeight="1" x14ac:dyDescent="0.25">
      <c r="A90" s="256">
        <v>7</v>
      </c>
      <c r="B90" s="253" t="s">
        <v>136</v>
      </c>
      <c r="C90" s="247" t="s">
        <v>166</v>
      </c>
      <c r="D90" s="250" t="s">
        <v>13</v>
      </c>
      <c r="E90" s="99" t="s">
        <v>14</v>
      </c>
      <c r="F90" s="99" t="s">
        <v>15</v>
      </c>
      <c r="G90" s="47" t="s">
        <v>16</v>
      </c>
      <c r="H90" s="53">
        <v>75</v>
      </c>
      <c r="I90" s="53">
        <v>75</v>
      </c>
      <c r="J90" s="27">
        <f t="shared" ref="J90:J104" si="8">I90/H90*100</f>
        <v>100</v>
      </c>
      <c r="K90" s="283">
        <f>(J90+J91)/2</f>
        <v>100</v>
      </c>
      <c r="L90" s="373" t="s">
        <v>165</v>
      </c>
      <c r="M90" s="542"/>
      <c r="N90" s="377">
        <f>(SUM(J90:J127)/38)</f>
        <v>72.380245207196282</v>
      </c>
    </row>
    <row r="91" spans="1:15" ht="30" customHeight="1" x14ac:dyDescent="0.25">
      <c r="A91" s="257"/>
      <c r="B91" s="254"/>
      <c r="C91" s="248"/>
      <c r="D91" s="251"/>
      <c r="E91" s="99" t="s">
        <v>14</v>
      </c>
      <c r="F91" s="99" t="s">
        <v>17</v>
      </c>
      <c r="G91" s="47" t="s">
        <v>16</v>
      </c>
      <c r="H91" s="53">
        <v>75</v>
      </c>
      <c r="I91" s="53">
        <v>75</v>
      </c>
      <c r="J91" s="27">
        <f t="shared" si="8"/>
        <v>100</v>
      </c>
      <c r="K91" s="284"/>
      <c r="L91" s="374"/>
      <c r="M91" s="542"/>
      <c r="N91" s="377"/>
    </row>
    <row r="92" spans="1:15" ht="15" customHeight="1" x14ac:dyDescent="0.25">
      <c r="A92" s="257"/>
      <c r="B92" s="254"/>
      <c r="C92" s="248"/>
      <c r="D92" s="251"/>
      <c r="E92" s="319" t="s">
        <v>18</v>
      </c>
      <c r="F92" s="247" t="s">
        <v>63</v>
      </c>
      <c r="G92" s="108" t="s">
        <v>33</v>
      </c>
      <c r="H92" s="56">
        <v>2114</v>
      </c>
      <c r="I92" s="56">
        <v>1172</v>
      </c>
      <c r="J92" s="27">
        <f t="shared" si="8"/>
        <v>55.439924314096501</v>
      </c>
      <c r="K92" s="499">
        <f>(J92+J93)/2</f>
        <v>51.166316974068707</v>
      </c>
      <c r="L92" s="483" t="s">
        <v>165</v>
      </c>
      <c r="M92" s="542"/>
      <c r="N92" s="377"/>
    </row>
    <row r="93" spans="1:15" x14ac:dyDescent="0.25">
      <c r="A93" s="257"/>
      <c r="B93" s="254"/>
      <c r="C93" s="248"/>
      <c r="D93" s="251"/>
      <c r="E93" s="320"/>
      <c r="F93" s="249"/>
      <c r="G93" s="108" t="s">
        <v>49</v>
      </c>
      <c r="H93" s="56">
        <v>10411</v>
      </c>
      <c r="I93" s="56">
        <v>4882</v>
      </c>
      <c r="J93" s="27">
        <f t="shared" si="8"/>
        <v>46.892709634040919</v>
      </c>
      <c r="K93" s="499"/>
      <c r="L93" s="484"/>
      <c r="M93" s="542"/>
      <c r="N93" s="377"/>
    </row>
    <row r="94" spans="1:15" ht="30" customHeight="1" x14ac:dyDescent="0.25">
      <c r="A94" s="257"/>
      <c r="B94" s="254"/>
      <c r="C94" s="248"/>
      <c r="D94" s="251"/>
      <c r="E94" s="247" t="s">
        <v>18</v>
      </c>
      <c r="F94" s="247" t="s">
        <v>158</v>
      </c>
      <c r="G94" s="47" t="s">
        <v>33</v>
      </c>
      <c r="H94" s="56">
        <v>698</v>
      </c>
      <c r="I94" s="56">
        <v>361</v>
      </c>
      <c r="J94" s="27">
        <f>I94/H94*100</f>
        <v>51.719197707736384</v>
      </c>
      <c r="K94" s="321">
        <f>(J94+J95)/2</f>
        <v>49.770313139582477</v>
      </c>
      <c r="L94" s="281" t="s">
        <v>165</v>
      </c>
      <c r="M94" s="542"/>
      <c r="N94" s="377"/>
    </row>
    <row r="95" spans="1:15" ht="30" customHeight="1" x14ac:dyDescent="0.25">
      <c r="A95" s="257"/>
      <c r="B95" s="254"/>
      <c r="C95" s="248"/>
      <c r="D95" s="251"/>
      <c r="E95" s="249"/>
      <c r="F95" s="249"/>
      <c r="G95" s="47" t="s">
        <v>32</v>
      </c>
      <c r="H95" s="56">
        <v>2800</v>
      </c>
      <c r="I95" s="56">
        <v>1339</v>
      </c>
      <c r="J95" s="27">
        <f t="shared" si="8"/>
        <v>47.821428571428569</v>
      </c>
      <c r="K95" s="322"/>
      <c r="L95" s="282"/>
      <c r="M95" s="542"/>
      <c r="N95" s="377"/>
    </row>
    <row r="96" spans="1:15" ht="36.75" customHeight="1" x14ac:dyDescent="0.25">
      <c r="A96" s="257"/>
      <c r="B96" s="254"/>
      <c r="C96" s="248"/>
      <c r="D96" s="251"/>
      <c r="E96" s="319" t="s">
        <v>18</v>
      </c>
      <c r="F96" s="250" t="s">
        <v>51</v>
      </c>
      <c r="G96" s="47" t="s">
        <v>33</v>
      </c>
      <c r="H96" s="56">
        <v>3200</v>
      </c>
      <c r="I96" s="56">
        <v>2111</v>
      </c>
      <c r="J96" s="27">
        <f t="shared" si="8"/>
        <v>65.96875</v>
      </c>
      <c r="K96" s="321">
        <f>(J97+J96)/2</f>
        <v>57.163270877009083</v>
      </c>
      <c r="L96" s="281" t="s">
        <v>165</v>
      </c>
      <c r="M96" s="542"/>
      <c r="N96" s="377"/>
    </row>
    <row r="97" spans="1:14" x14ac:dyDescent="0.25">
      <c r="A97" s="257"/>
      <c r="B97" s="254"/>
      <c r="C97" s="248"/>
      <c r="D97" s="251"/>
      <c r="E97" s="320"/>
      <c r="F97" s="252"/>
      <c r="G97" s="47" t="s">
        <v>32</v>
      </c>
      <c r="H97" s="56">
        <v>10017</v>
      </c>
      <c r="I97" s="56">
        <v>4844</v>
      </c>
      <c r="J97" s="27">
        <f t="shared" si="8"/>
        <v>48.357791754018173</v>
      </c>
      <c r="K97" s="322"/>
      <c r="L97" s="282"/>
      <c r="M97" s="542"/>
      <c r="N97" s="377"/>
    </row>
    <row r="98" spans="1:14" ht="30" customHeight="1" x14ac:dyDescent="0.25">
      <c r="A98" s="257"/>
      <c r="B98" s="254"/>
      <c r="C98" s="248"/>
      <c r="D98" s="251"/>
      <c r="E98" s="99" t="s">
        <v>18</v>
      </c>
      <c r="F98" s="99" t="s">
        <v>64</v>
      </c>
      <c r="G98" s="108" t="s">
        <v>32</v>
      </c>
      <c r="H98" s="56">
        <v>4100</v>
      </c>
      <c r="I98" s="56">
        <v>2135</v>
      </c>
      <c r="J98" s="27">
        <f t="shared" si="8"/>
        <v>52.073170731707322</v>
      </c>
      <c r="K98" s="119">
        <f>J98</f>
        <v>52.073170731707322</v>
      </c>
      <c r="L98" s="190" t="s">
        <v>165</v>
      </c>
      <c r="M98" s="542"/>
      <c r="N98" s="377"/>
    </row>
    <row r="99" spans="1:14" ht="29.25" customHeight="1" x14ac:dyDescent="0.25">
      <c r="A99" s="257"/>
      <c r="B99" s="254"/>
      <c r="C99" s="248"/>
      <c r="D99" s="251"/>
      <c r="E99" s="319" t="s">
        <v>18</v>
      </c>
      <c r="F99" s="319" t="s">
        <v>52</v>
      </c>
      <c r="G99" s="47" t="s">
        <v>33</v>
      </c>
      <c r="H99" s="56">
        <v>3025</v>
      </c>
      <c r="I99" s="56">
        <v>1253</v>
      </c>
      <c r="J99" s="27">
        <f t="shared" si="8"/>
        <v>41.421487603305785</v>
      </c>
      <c r="K99" s="321">
        <f>(J99+J100)/2</f>
        <v>42.355616478872435</v>
      </c>
      <c r="L99" s="481" t="s">
        <v>228</v>
      </c>
      <c r="M99" s="542"/>
      <c r="N99" s="377"/>
    </row>
    <row r="100" spans="1:14" ht="45" customHeight="1" x14ac:dyDescent="0.25">
      <c r="A100" s="257"/>
      <c r="B100" s="254"/>
      <c r="C100" s="248"/>
      <c r="D100" s="251"/>
      <c r="E100" s="320"/>
      <c r="F100" s="320"/>
      <c r="G100" s="47" t="s">
        <v>32</v>
      </c>
      <c r="H100" s="56">
        <v>2906</v>
      </c>
      <c r="I100" s="56">
        <v>1258</v>
      </c>
      <c r="J100" s="27">
        <f t="shared" si="8"/>
        <v>43.289745354439091</v>
      </c>
      <c r="K100" s="322"/>
      <c r="L100" s="482"/>
      <c r="M100" s="542"/>
      <c r="N100" s="377"/>
    </row>
    <row r="101" spans="1:14" ht="30" customHeight="1" x14ac:dyDescent="0.25">
      <c r="A101" s="257"/>
      <c r="B101" s="254"/>
      <c r="C101" s="248"/>
      <c r="D101" s="251"/>
      <c r="E101" s="99" t="s">
        <v>18</v>
      </c>
      <c r="F101" s="99" t="s">
        <v>65</v>
      </c>
      <c r="G101" s="47" t="s">
        <v>32</v>
      </c>
      <c r="H101" s="56">
        <v>2800</v>
      </c>
      <c r="I101" s="56">
        <v>1535</v>
      </c>
      <c r="J101" s="27">
        <f t="shared" si="8"/>
        <v>54.821428571428577</v>
      </c>
      <c r="K101" s="118">
        <f>J101</f>
        <v>54.821428571428577</v>
      </c>
      <c r="L101" s="281" t="s">
        <v>165</v>
      </c>
      <c r="M101" s="542"/>
      <c r="N101" s="377"/>
    </row>
    <row r="102" spans="1:14" ht="30" customHeight="1" x14ac:dyDescent="0.25">
      <c r="A102" s="257"/>
      <c r="B102" s="254"/>
      <c r="C102" s="248"/>
      <c r="D102" s="251"/>
      <c r="E102" s="99" t="s">
        <v>18</v>
      </c>
      <c r="F102" s="99" t="s">
        <v>66</v>
      </c>
      <c r="G102" s="47" t="s">
        <v>32</v>
      </c>
      <c r="H102" s="56">
        <v>2320</v>
      </c>
      <c r="I102" s="56">
        <v>1162</v>
      </c>
      <c r="J102" s="27">
        <f t="shared" si="8"/>
        <v>50.086206896551722</v>
      </c>
      <c r="K102" s="118">
        <f>J102</f>
        <v>50.086206896551722</v>
      </c>
      <c r="L102" s="282"/>
      <c r="M102" s="542"/>
      <c r="N102" s="377"/>
    </row>
    <row r="103" spans="1:14" ht="24" customHeight="1" x14ac:dyDescent="0.25">
      <c r="A103" s="257"/>
      <c r="B103" s="254"/>
      <c r="C103" s="248"/>
      <c r="D103" s="251"/>
      <c r="E103" s="247" t="s">
        <v>18</v>
      </c>
      <c r="F103" s="247" t="s">
        <v>67</v>
      </c>
      <c r="G103" s="47" t="s">
        <v>33</v>
      </c>
      <c r="H103" s="56">
        <v>586</v>
      </c>
      <c r="I103" s="56">
        <v>258</v>
      </c>
      <c r="J103" s="27">
        <f t="shared" si="8"/>
        <v>44.027303754266214</v>
      </c>
      <c r="K103" s="321">
        <f>(J103+J104)/2</f>
        <v>53.071672354948809</v>
      </c>
      <c r="L103" s="281" t="s">
        <v>165</v>
      </c>
      <c r="M103" s="542"/>
      <c r="N103" s="377"/>
    </row>
    <row r="104" spans="1:14" ht="40.5" customHeight="1" x14ac:dyDescent="0.25">
      <c r="A104" s="257"/>
      <c r="B104" s="254"/>
      <c r="C104" s="249"/>
      <c r="D104" s="252"/>
      <c r="E104" s="249"/>
      <c r="F104" s="249"/>
      <c r="G104" s="47" t="s">
        <v>32</v>
      </c>
      <c r="H104" s="61">
        <v>1172</v>
      </c>
      <c r="I104" s="61">
        <v>728</v>
      </c>
      <c r="J104" s="27">
        <f t="shared" si="8"/>
        <v>62.116040955631405</v>
      </c>
      <c r="K104" s="322"/>
      <c r="L104" s="282"/>
      <c r="M104" s="542"/>
      <c r="N104" s="377"/>
    </row>
    <row r="105" spans="1:14" ht="45" customHeight="1" x14ac:dyDescent="0.25">
      <c r="A105" s="257"/>
      <c r="B105" s="254"/>
      <c r="C105" s="247" t="s">
        <v>53</v>
      </c>
      <c r="D105" s="250" t="s">
        <v>13</v>
      </c>
      <c r="E105" s="99" t="s">
        <v>14</v>
      </c>
      <c r="F105" s="99" t="s">
        <v>15</v>
      </c>
      <c r="G105" s="47" t="s">
        <v>16</v>
      </c>
      <c r="H105" s="53">
        <v>75</v>
      </c>
      <c r="I105" s="53">
        <v>75</v>
      </c>
      <c r="J105" s="27">
        <f t="shared" ref="J105:J127" si="9">I105/H105*100</f>
        <v>100</v>
      </c>
      <c r="K105" s="283">
        <f>(J105+J106)/2</f>
        <v>100</v>
      </c>
      <c r="L105" s="393" t="s">
        <v>165</v>
      </c>
      <c r="M105" s="542"/>
      <c r="N105" s="377"/>
    </row>
    <row r="106" spans="1:14" ht="44.25" customHeight="1" x14ac:dyDescent="0.25">
      <c r="A106" s="257"/>
      <c r="B106" s="254"/>
      <c r="C106" s="248"/>
      <c r="D106" s="251"/>
      <c r="E106" s="99" t="s">
        <v>14</v>
      </c>
      <c r="F106" s="99" t="s">
        <v>17</v>
      </c>
      <c r="G106" s="47" t="s">
        <v>16</v>
      </c>
      <c r="H106" s="53">
        <v>75</v>
      </c>
      <c r="I106" s="53">
        <v>75</v>
      </c>
      <c r="J106" s="27">
        <f t="shared" si="9"/>
        <v>100</v>
      </c>
      <c r="K106" s="284"/>
      <c r="L106" s="386"/>
      <c r="M106" s="542"/>
      <c r="N106" s="377"/>
    </row>
    <row r="107" spans="1:14" ht="111.75" customHeight="1" x14ac:dyDescent="0.25">
      <c r="A107" s="257"/>
      <c r="B107" s="254"/>
      <c r="C107" s="249"/>
      <c r="D107" s="252"/>
      <c r="E107" s="99" t="s">
        <v>18</v>
      </c>
      <c r="F107" s="99" t="s">
        <v>68</v>
      </c>
      <c r="G107" s="47" t="s">
        <v>32</v>
      </c>
      <c r="H107" s="56">
        <v>380</v>
      </c>
      <c r="I107" s="56">
        <v>213</v>
      </c>
      <c r="J107" s="27">
        <f t="shared" si="9"/>
        <v>56.052631578947363</v>
      </c>
      <c r="K107" s="119">
        <f>J107</f>
        <v>56.052631578947363</v>
      </c>
      <c r="L107" s="176" t="s">
        <v>165</v>
      </c>
      <c r="M107" s="542"/>
      <c r="N107" s="377"/>
    </row>
    <row r="108" spans="1:14" ht="45" customHeight="1" x14ac:dyDescent="0.25">
      <c r="A108" s="257"/>
      <c r="B108" s="254"/>
      <c r="C108" s="247" t="s">
        <v>69</v>
      </c>
      <c r="D108" s="250" t="s">
        <v>13</v>
      </c>
      <c r="E108" s="99" t="s">
        <v>14</v>
      </c>
      <c r="F108" s="99" t="s">
        <v>15</v>
      </c>
      <c r="G108" s="47" t="s">
        <v>16</v>
      </c>
      <c r="H108" s="53">
        <v>75</v>
      </c>
      <c r="I108" s="53">
        <v>75</v>
      </c>
      <c r="J108" s="27">
        <f t="shared" si="9"/>
        <v>100</v>
      </c>
      <c r="K108" s="283">
        <f>(J108+J109)/2</f>
        <v>100</v>
      </c>
      <c r="L108" s="373" t="s">
        <v>165</v>
      </c>
      <c r="M108" s="542"/>
      <c r="N108" s="377"/>
    </row>
    <row r="109" spans="1:14" ht="30" customHeight="1" x14ac:dyDescent="0.25">
      <c r="A109" s="257"/>
      <c r="B109" s="254"/>
      <c r="C109" s="248"/>
      <c r="D109" s="251"/>
      <c r="E109" s="99" t="s">
        <v>14</v>
      </c>
      <c r="F109" s="99" t="s">
        <v>17</v>
      </c>
      <c r="G109" s="47" t="s">
        <v>16</v>
      </c>
      <c r="H109" s="53">
        <v>75</v>
      </c>
      <c r="I109" s="53">
        <v>75</v>
      </c>
      <c r="J109" s="27">
        <f t="shared" si="9"/>
        <v>100</v>
      </c>
      <c r="K109" s="284"/>
      <c r="L109" s="386"/>
      <c r="M109" s="542"/>
      <c r="N109" s="377"/>
    </row>
    <row r="110" spans="1:14" ht="120" customHeight="1" x14ac:dyDescent="0.25">
      <c r="A110" s="257"/>
      <c r="B110" s="254"/>
      <c r="C110" s="249"/>
      <c r="D110" s="252"/>
      <c r="E110" s="99" t="s">
        <v>18</v>
      </c>
      <c r="F110" s="57" t="s">
        <v>70</v>
      </c>
      <c r="G110" s="108" t="s">
        <v>71</v>
      </c>
      <c r="H110" s="62">
        <v>100</v>
      </c>
      <c r="I110" s="62">
        <v>65</v>
      </c>
      <c r="J110" s="27">
        <f t="shared" si="9"/>
        <v>65</v>
      </c>
      <c r="K110" s="119">
        <f>J110</f>
        <v>65</v>
      </c>
      <c r="L110" s="191" t="s">
        <v>165</v>
      </c>
      <c r="M110" s="542"/>
      <c r="N110" s="377"/>
    </row>
    <row r="111" spans="1:14" ht="45" customHeight="1" x14ac:dyDescent="0.25">
      <c r="A111" s="257"/>
      <c r="B111" s="254"/>
      <c r="C111" s="247" t="s">
        <v>55</v>
      </c>
      <c r="D111" s="250" t="s">
        <v>13</v>
      </c>
      <c r="E111" s="99" t="s">
        <v>14</v>
      </c>
      <c r="F111" s="99" t="s">
        <v>15</v>
      </c>
      <c r="G111" s="47" t="s">
        <v>16</v>
      </c>
      <c r="H111" s="53">
        <v>75</v>
      </c>
      <c r="I111" s="53">
        <v>75</v>
      </c>
      <c r="J111" s="27">
        <f t="shared" si="9"/>
        <v>100</v>
      </c>
      <c r="K111" s="283">
        <f>(J111+J112)/2</f>
        <v>100</v>
      </c>
      <c r="L111" s="373" t="s">
        <v>165</v>
      </c>
      <c r="M111" s="542"/>
      <c r="N111" s="377"/>
    </row>
    <row r="112" spans="1:14" ht="30" customHeight="1" x14ac:dyDescent="0.25">
      <c r="A112" s="257"/>
      <c r="B112" s="254"/>
      <c r="C112" s="248"/>
      <c r="D112" s="251"/>
      <c r="E112" s="99" t="s">
        <v>14</v>
      </c>
      <c r="F112" s="99" t="s">
        <v>17</v>
      </c>
      <c r="G112" s="47" t="s">
        <v>16</v>
      </c>
      <c r="H112" s="53">
        <v>75</v>
      </c>
      <c r="I112" s="53">
        <v>75</v>
      </c>
      <c r="J112" s="27">
        <f t="shared" si="9"/>
        <v>100</v>
      </c>
      <c r="K112" s="284"/>
      <c r="L112" s="386"/>
      <c r="M112" s="542"/>
      <c r="N112" s="377"/>
    </row>
    <row r="113" spans="1:14" ht="90" customHeight="1" x14ac:dyDescent="0.25">
      <c r="A113" s="257"/>
      <c r="B113" s="254"/>
      <c r="C113" s="249"/>
      <c r="D113" s="251"/>
      <c r="E113" s="99" t="s">
        <v>18</v>
      </c>
      <c r="F113" s="99" t="s">
        <v>72</v>
      </c>
      <c r="G113" s="108" t="s">
        <v>22</v>
      </c>
      <c r="H113" s="56">
        <v>335</v>
      </c>
      <c r="I113" s="56">
        <v>201</v>
      </c>
      <c r="J113" s="27">
        <f t="shared" si="9"/>
        <v>60</v>
      </c>
      <c r="K113" s="119">
        <f>J113</f>
        <v>60</v>
      </c>
      <c r="L113" s="176" t="s">
        <v>165</v>
      </c>
      <c r="M113" s="542"/>
      <c r="N113" s="377"/>
    </row>
    <row r="114" spans="1:14" ht="135" customHeight="1" x14ac:dyDescent="0.25">
      <c r="A114" s="257"/>
      <c r="B114" s="254"/>
      <c r="C114" s="99" t="s">
        <v>73</v>
      </c>
      <c r="D114" s="252"/>
      <c r="E114" s="99" t="s">
        <v>18</v>
      </c>
      <c r="F114" s="99" t="s">
        <v>73</v>
      </c>
      <c r="G114" s="108" t="s">
        <v>22</v>
      </c>
      <c r="H114" s="56">
        <v>1030</v>
      </c>
      <c r="I114" s="56">
        <v>597</v>
      </c>
      <c r="J114" s="27">
        <f t="shared" si="9"/>
        <v>57.961165048543691</v>
      </c>
      <c r="K114" s="119">
        <f>J114</f>
        <v>57.961165048543691</v>
      </c>
      <c r="L114" s="191" t="s">
        <v>165</v>
      </c>
      <c r="M114" s="542"/>
      <c r="N114" s="377"/>
    </row>
    <row r="115" spans="1:14" s="3" customFormat="1" ht="45" x14ac:dyDescent="0.25">
      <c r="A115" s="257"/>
      <c r="B115" s="254"/>
      <c r="C115" s="440" t="s">
        <v>80</v>
      </c>
      <c r="D115" s="250" t="s">
        <v>13</v>
      </c>
      <c r="E115" s="99" t="s">
        <v>14</v>
      </c>
      <c r="F115" s="99" t="s">
        <v>15</v>
      </c>
      <c r="G115" s="47" t="s">
        <v>16</v>
      </c>
      <c r="H115" s="53">
        <v>75</v>
      </c>
      <c r="I115" s="53">
        <v>75</v>
      </c>
      <c r="J115" s="27">
        <f t="shared" si="9"/>
        <v>100</v>
      </c>
      <c r="K115" s="283">
        <f>(J115+J116)/2</f>
        <v>100</v>
      </c>
      <c r="L115" s="375" t="s">
        <v>165</v>
      </c>
      <c r="M115" s="542"/>
      <c r="N115" s="377"/>
    </row>
    <row r="116" spans="1:14" s="3" customFormat="1" ht="30" x14ac:dyDescent="0.25">
      <c r="A116" s="257"/>
      <c r="B116" s="254"/>
      <c r="C116" s="441"/>
      <c r="D116" s="251"/>
      <c r="E116" s="99" t="s">
        <v>14</v>
      </c>
      <c r="F116" s="99" t="s">
        <v>17</v>
      </c>
      <c r="G116" s="47" t="s">
        <v>16</v>
      </c>
      <c r="H116" s="53">
        <v>75</v>
      </c>
      <c r="I116" s="53">
        <v>75</v>
      </c>
      <c r="J116" s="27">
        <f t="shared" si="9"/>
        <v>100</v>
      </c>
      <c r="K116" s="284"/>
      <c r="L116" s="376"/>
      <c r="M116" s="542"/>
      <c r="N116" s="377"/>
    </row>
    <row r="117" spans="1:14" s="3" customFormat="1" ht="45" x14ac:dyDescent="0.25">
      <c r="A117" s="257"/>
      <c r="B117" s="254"/>
      <c r="C117" s="442"/>
      <c r="D117" s="252"/>
      <c r="E117" s="99" t="s">
        <v>18</v>
      </c>
      <c r="F117" s="99" t="s">
        <v>81</v>
      </c>
      <c r="G117" s="108" t="s">
        <v>71</v>
      </c>
      <c r="H117" s="27">
        <v>608</v>
      </c>
      <c r="I117" s="27">
        <v>351</v>
      </c>
      <c r="J117" s="27">
        <f t="shared" si="9"/>
        <v>57.730263157894733</v>
      </c>
      <c r="K117" s="118">
        <f>J117</f>
        <v>57.730263157894733</v>
      </c>
      <c r="L117" s="186" t="s">
        <v>165</v>
      </c>
      <c r="M117" s="542"/>
      <c r="N117" s="377"/>
    </row>
    <row r="118" spans="1:14" ht="45" customHeight="1" x14ac:dyDescent="0.25">
      <c r="A118" s="354"/>
      <c r="B118" s="355"/>
      <c r="C118" s="247" t="s">
        <v>122</v>
      </c>
      <c r="D118" s="250" t="s">
        <v>13</v>
      </c>
      <c r="E118" s="99" t="s">
        <v>14</v>
      </c>
      <c r="F118" s="99" t="s">
        <v>15</v>
      </c>
      <c r="G118" s="47" t="s">
        <v>16</v>
      </c>
      <c r="H118" s="53">
        <v>75</v>
      </c>
      <c r="I118" s="53">
        <v>75</v>
      </c>
      <c r="J118" s="27">
        <f t="shared" si="9"/>
        <v>100</v>
      </c>
      <c r="K118" s="283">
        <f>(J118+J119)/2</f>
        <v>100</v>
      </c>
      <c r="L118" s="374" t="s">
        <v>165</v>
      </c>
      <c r="M118" s="542"/>
      <c r="N118" s="473"/>
    </row>
    <row r="119" spans="1:14" ht="45" customHeight="1" x14ac:dyDescent="0.25">
      <c r="A119" s="354"/>
      <c r="B119" s="355"/>
      <c r="C119" s="248"/>
      <c r="D119" s="251"/>
      <c r="E119" s="99" t="s">
        <v>14</v>
      </c>
      <c r="F119" s="99" t="s">
        <v>17</v>
      </c>
      <c r="G119" s="47" t="s">
        <v>16</v>
      </c>
      <c r="H119" s="53">
        <v>75</v>
      </c>
      <c r="I119" s="53">
        <v>75</v>
      </c>
      <c r="J119" s="27">
        <f t="shared" si="9"/>
        <v>100</v>
      </c>
      <c r="K119" s="284"/>
      <c r="L119" s="386"/>
      <c r="M119" s="542"/>
      <c r="N119" s="473"/>
    </row>
    <row r="120" spans="1:14" ht="45" customHeight="1" x14ac:dyDescent="0.25">
      <c r="A120" s="354"/>
      <c r="B120" s="355"/>
      <c r="C120" s="249"/>
      <c r="D120" s="252"/>
      <c r="E120" s="99" t="s">
        <v>18</v>
      </c>
      <c r="F120" s="99" t="s">
        <v>122</v>
      </c>
      <c r="G120" s="108" t="s">
        <v>22</v>
      </c>
      <c r="H120" s="27">
        <v>114</v>
      </c>
      <c r="I120" s="27">
        <v>59</v>
      </c>
      <c r="J120" s="27">
        <f t="shared" si="9"/>
        <v>51.754385964912288</v>
      </c>
      <c r="K120" s="119">
        <f>J120</f>
        <v>51.754385964912288</v>
      </c>
      <c r="L120" s="192" t="s">
        <v>165</v>
      </c>
      <c r="M120" s="542"/>
      <c r="N120" s="473"/>
    </row>
    <row r="121" spans="1:14" ht="45" customHeight="1" x14ac:dyDescent="0.25">
      <c r="A121" s="257"/>
      <c r="B121" s="254"/>
      <c r="C121" s="340" t="s">
        <v>121</v>
      </c>
      <c r="D121" s="363" t="s">
        <v>13</v>
      </c>
      <c r="E121" s="99" t="s">
        <v>14</v>
      </c>
      <c r="F121" s="99" t="s">
        <v>15</v>
      </c>
      <c r="G121" s="47" t="s">
        <v>16</v>
      </c>
      <c r="H121" s="53">
        <v>75</v>
      </c>
      <c r="I121" s="53">
        <v>75</v>
      </c>
      <c r="J121" s="27">
        <f t="shared" si="9"/>
        <v>100</v>
      </c>
      <c r="K121" s="321">
        <f>(J121+J122)/2</f>
        <v>100</v>
      </c>
      <c r="L121" s="370"/>
      <c r="M121" s="542"/>
      <c r="N121" s="377"/>
    </row>
    <row r="122" spans="1:14" ht="42.75" customHeight="1" x14ac:dyDescent="0.25">
      <c r="A122" s="257"/>
      <c r="B122" s="254"/>
      <c r="C122" s="341"/>
      <c r="D122" s="364"/>
      <c r="E122" s="99" t="s">
        <v>14</v>
      </c>
      <c r="F122" s="99" t="s">
        <v>17</v>
      </c>
      <c r="G122" s="47" t="s">
        <v>16</v>
      </c>
      <c r="H122" s="53">
        <v>75</v>
      </c>
      <c r="I122" s="53">
        <v>75</v>
      </c>
      <c r="J122" s="27">
        <f t="shared" si="9"/>
        <v>100</v>
      </c>
      <c r="K122" s="322"/>
      <c r="L122" s="370"/>
      <c r="M122" s="542"/>
      <c r="N122" s="377"/>
    </row>
    <row r="123" spans="1:14" ht="37.5" customHeight="1" x14ac:dyDescent="0.25">
      <c r="A123" s="257"/>
      <c r="B123" s="254"/>
      <c r="C123" s="341"/>
      <c r="D123" s="364"/>
      <c r="E123" s="99" t="s">
        <v>18</v>
      </c>
      <c r="F123" s="101" t="s">
        <v>114</v>
      </c>
      <c r="G123" s="47" t="s">
        <v>59</v>
      </c>
      <c r="H123" s="56">
        <v>10200</v>
      </c>
      <c r="I123" s="56">
        <v>4476</v>
      </c>
      <c r="J123" s="27">
        <f t="shared" si="9"/>
        <v>43.882352941176471</v>
      </c>
      <c r="K123" s="166">
        <f>J123</f>
        <v>43.882352941176471</v>
      </c>
      <c r="L123" s="358" t="s">
        <v>229</v>
      </c>
      <c r="M123" s="542"/>
      <c r="N123" s="377"/>
    </row>
    <row r="124" spans="1:14" s="3" customFormat="1" ht="79.5" customHeight="1" x14ac:dyDescent="0.25">
      <c r="A124" s="257"/>
      <c r="B124" s="254"/>
      <c r="C124" s="342"/>
      <c r="D124" s="365"/>
      <c r="E124" s="99" t="s">
        <v>18</v>
      </c>
      <c r="F124" s="101" t="s">
        <v>58</v>
      </c>
      <c r="G124" s="47" t="s">
        <v>59</v>
      </c>
      <c r="H124" s="56">
        <v>4800</v>
      </c>
      <c r="I124" s="56">
        <v>2020</v>
      </c>
      <c r="J124" s="27">
        <f t="shared" si="9"/>
        <v>42.083333333333336</v>
      </c>
      <c r="K124" s="166">
        <f>J124</f>
        <v>42.083333333333336</v>
      </c>
      <c r="L124" s="359"/>
      <c r="M124" s="542"/>
      <c r="N124" s="377"/>
    </row>
    <row r="125" spans="1:14" ht="45" customHeight="1" x14ac:dyDescent="0.25">
      <c r="A125" s="257"/>
      <c r="B125" s="254"/>
      <c r="C125" s="247" t="s">
        <v>60</v>
      </c>
      <c r="D125" s="250" t="s">
        <v>13</v>
      </c>
      <c r="E125" s="99" t="s">
        <v>14</v>
      </c>
      <c r="F125" s="99" t="s">
        <v>15</v>
      </c>
      <c r="G125" s="47" t="s">
        <v>16</v>
      </c>
      <c r="H125" s="53">
        <v>75</v>
      </c>
      <c r="I125" s="53">
        <v>75</v>
      </c>
      <c r="J125" s="27">
        <f t="shared" si="9"/>
        <v>100</v>
      </c>
      <c r="K125" s="283">
        <f>(J125+J126)/2</f>
        <v>100</v>
      </c>
      <c r="L125" s="374" t="s">
        <v>165</v>
      </c>
      <c r="M125" s="542"/>
      <c r="N125" s="377"/>
    </row>
    <row r="126" spans="1:14" ht="30" customHeight="1" x14ac:dyDescent="0.25">
      <c r="A126" s="257"/>
      <c r="B126" s="254"/>
      <c r="C126" s="248"/>
      <c r="D126" s="251"/>
      <c r="E126" s="99" t="s">
        <v>14</v>
      </c>
      <c r="F126" s="99" t="s">
        <v>17</v>
      </c>
      <c r="G126" s="47" t="s">
        <v>16</v>
      </c>
      <c r="H126" s="53">
        <v>75</v>
      </c>
      <c r="I126" s="53">
        <v>75</v>
      </c>
      <c r="J126" s="27">
        <f t="shared" si="9"/>
        <v>100</v>
      </c>
      <c r="K126" s="284"/>
      <c r="L126" s="386"/>
      <c r="M126" s="542"/>
      <c r="N126" s="377"/>
    </row>
    <row r="127" spans="1:14" ht="89.25" customHeight="1" x14ac:dyDescent="0.25">
      <c r="A127" s="257"/>
      <c r="B127" s="254"/>
      <c r="C127" s="249"/>
      <c r="D127" s="252"/>
      <c r="E127" s="99" t="s">
        <v>18</v>
      </c>
      <c r="F127" s="101" t="s">
        <v>60</v>
      </c>
      <c r="G127" s="47" t="s">
        <v>61</v>
      </c>
      <c r="H127" s="56">
        <v>2000</v>
      </c>
      <c r="I127" s="56">
        <v>1039</v>
      </c>
      <c r="J127" s="27">
        <f t="shared" si="9"/>
        <v>51.949999999999996</v>
      </c>
      <c r="K127" s="119">
        <f>J127</f>
        <v>51.949999999999996</v>
      </c>
      <c r="L127" s="176" t="s">
        <v>165</v>
      </c>
      <c r="M127" s="542"/>
      <c r="N127" s="377"/>
    </row>
    <row r="128" spans="1:14" ht="30" customHeight="1" x14ac:dyDescent="0.25">
      <c r="A128" s="257"/>
      <c r="B128" s="254"/>
      <c r="C128" s="309" t="s">
        <v>62</v>
      </c>
      <c r="D128" s="309" t="s">
        <v>13</v>
      </c>
      <c r="E128" s="117" t="s">
        <v>14</v>
      </c>
      <c r="F128" s="54"/>
      <c r="G128" s="55"/>
      <c r="H128" s="54"/>
      <c r="I128" s="54"/>
      <c r="J128" s="28"/>
      <c r="K128" s="119">
        <f>(K90+K105+K108+K111+K115+K118+K121+K125)/8</f>
        <v>100</v>
      </c>
      <c r="L128" s="127"/>
      <c r="M128" s="542"/>
      <c r="N128" s="377"/>
    </row>
    <row r="129" spans="1:14" ht="30" customHeight="1" x14ac:dyDescent="0.25">
      <c r="A129" s="258"/>
      <c r="B129" s="255"/>
      <c r="C129" s="310"/>
      <c r="D129" s="310"/>
      <c r="E129" s="117" t="s">
        <v>18</v>
      </c>
      <c r="F129" s="54"/>
      <c r="G129" s="55"/>
      <c r="H129" s="54"/>
      <c r="I129" s="54"/>
      <c r="J129" s="29">
        <f>(J92+J93+J94+J95+J96+J97+J98+J99+J100+J101+J102+J103+J104+J107+J110+J113+J114+J117+J120+J123+J127+J124)/22</f>
        <v>52.293150812429936</v>
      </c>
      <c r="K129" s="119"/>
      <c r="L129" s="127"/>
      <c r="M129" s="542"/>
      <c r="N129" s="377"/>
    </row>
    <row r="130" spans="1:14" ht="45" customHeight="1" x14ac:dyDescent="0.25">
      <c r="A130" s="256">
        <v>8</v>
      </c>
      <c r="B130" s="253" t="s">
        <v>135</v>
      </c>
      <c r="C130" s="247" t="s">
        <v>75</v>
      </c>
      <c r="D130" s="250" t="s">
        <v>13</v>
      </c>
      <c r="E130" s="99" t="s">
        <v>14</v>
      </c>
      <c r="F130" s="99" t="s">
        <v>15</v>
      </c>
      <c r="G130" s="47" t="s">
        <v>16</v>
      </c>
      <c r="H130" s="53">
        <v>75</v>
      </c>
      <c r="I130" s="53">
        <v>75</v>
      </c>
      <c r="J130" s="27">
        <f t="shared" ref="J130:J137" si="10">I130/H130*100</f>
        <v>100</v>
      </c>
      <c r="K130" s="283">
        <f>(J130+J131)/2</f>
        <v>100</v>
      </c>
      <c r="L130" s="380" t="s">
        <v>165</v>
      </c>
      <c r="M130" s="542"/>
      <c r="N130" s="514">
        <f>(SUM(J130:J155)/26)</f>
        <v>68.907762865830392</v>
      </c>
    </row>
    <row r="131" spans="1:14" ht="30" customHeight="1" x14ac:dyDescent="0.25">
      <c r="A131" s="257"/>
      <c r="B131" s="254"/>
      <c r="C131" s="485"/>
      <c r="D131" s="251"/>
      <c r="E131" s="99" t="s">
        <v>14</v>
      </c>
      <c r="F131" s="99" t="s">
        <v>17</v>
      </c>
      <c r="G131" s="47" t="s">
        <v>16</v>
      </c>
      <c r="H131" s="53">
        <v>75</v>
      </c>
      <c r="I131" s="53">
        <v>75</v>
      </c>
      <c r="J131" s="27">
        <f t="shared" si="10"/>
        <v>100</v>
      </c>
      <c r="K131" s="284"/>
      <c r="L131" s="387"/>
      <c r="M131" s="542"/>
      <c r="N131" s="514"/>
    </row>
    <row r="132" spans="1:14" ht="32.25" customHeight="1" x14ac:dyDescent="0.25">
      <c r="A132" s="257"/>
      <c r="B132" s="254"/>
      <c r="C132" s="485"/>
      <c r="D132" s="251"/>
      <c r="E132" s="319" t="s">
        <v>18</v>
      </c>
      <c r="F132" s="319" t="s">
        <v>47</v>
      </c>
      <c r="G132" s="108" t="s">
        <v>33</v>
      </c>
      <c r="H132" s="56">
        <v>490</v>
      </c>
      <c r="I132" s="56">
        <v>282</v>
      </c>
      <c r="J132" s="27">
        <f t="shared" si="10"/>
        <v>57.551020408163268</v>
      </c>
      <c r="K132" s="397">
        <f>(J132+J133)/2</f>
        <v>44.066772340003965</v>
      </c>
      <c r="L132" s="411" t="s">
        <v>190</v>
      </c>
      <c r="M132" s="542"/>
      <c r="N132" s="514"/>
    </row>
    <row r="133" spans="1:14" ht="40.5" customHeight="1" x14ac:dyDescent="0.25">
      <c r="A133" s="257"/>
      <c r="B133" s="254"/>
      <c r="C133" s="485"/>
      <c r="D133" s="251"/>
      <c r="E133" s="320"/>
      <c r="F133" s="320"/>
      <c r="G133" s="108" t="s">
        <v>32</v>
      </c>
      <c r="H133" s="56">
        <v>5150</v>
      </c>
      <c r="I133" s="56">
        <v>1575</v>
      </c>
      <c r="J133" s="27">
        <f t="shared" si="10"/>
        <v>30.582524271844658</v>
      </c>
      <c r="K133" s="397"/>
      <c r="L133" s="490"/>
      <c r="M133" s="542"/>
      <c r="N133" s="514"/>
    </row>
    <row r="134" spans="1:14" ht="27.75" customHeight="1" x14ac:dyDescent="0.25">
      <c r="A134" s="257"/>
      <c r="B134" s="254"/>
      <c r="C134" s="485"/>
      <c r="D134" s="251"/>
      <c r="E134" s="247" t="s">
        <v>18</v>
      </c>
      <c r="F134" s="319" t="s">
        <v>158</v>
      </c>
      <c r="G134" s="47" t="s">
        <v>33</v>
      </c>
      <c r="H134" s="56">
        <v>288</v>
      </c>
      <c r="I134" s="56">
        <v>136</v>
      </c>
      <c r="J134" s="27">
        <f t="shared" si="10"/>
        <v>47.222222222222221</v>
      </c>
      <c r="K134" s="321">
        <f>(J134+J135)/2</f>
        <v>51.868686868686865</v>
      </c>
      <c r="L134" s="483" t="s">
        <v>165</v>
      </c>
      <c r="M134" s="542"/>
      <c r="N134" s="514"/>
    </row>
    <row r="135" spans="1:14" ht="33.75" customHeight="1" x14ac:dyDescent="0.25">
      <c r="A135" s="257"/>
      <c r="B135" s="254"/>
      <c r="C135" s="485"/>
      <c r="D135" s="251"/>
      <c r="E135" s="249"/>
      <c r="F135" s="320"/>
      <c r="G135" s="47" t="s">
        <v>32</v>
      </c>
      <c r="H135" s="56">
        <v>1320</v>
      </c>
      <c r="I135" s="56">
        <v>746</v>
      </c>
      <c r="J135" s="27">
        <f t="shared" si="10"/>
        <v>56.515151515151516</v>
      </c>
      <c r="K135" s="322"/>
      <c r="L135" s="484"/>
      <c r="M135" s="542"/>
      <c r="N135" s="514"/>
    </row>
    <row r="136" spans="1:14" ht="25.5" customHeight="1" x14ac:dyDescent="0.25">
      <c r="A136" s="257"/>
      <c r="B136" s="254"/>
      <c r="C136" s="485"/>
      <c r="D136" s="251"/>
      <c r="E136" s="319" t="s">
        <v>18</v>
      </c>
      <c r="F136" s="250" t="s">
        <v>51</v>
      </c>
      <c r="G136" s="47" t="s">
        <v>33</v>
      </c>
      <c r="H136" s="56">
        <v>1500</v>
      </c>
      <c r="I136" s="56">
        <v>1294</v>
      </c>
      <c r="J136" s="27">
        <f>I136/H136*100</f>
        <v>86.266666666666666</v>
      </c>
      <c r="K136" s="321">
        <f>(J136+J137)/2</f>
        <v>73.628973535260826</v>
      </c>
      <c r="L136" s="483" t="s">
        <v>165</v>
      </c>
      <c r="M136" s="542"/>
      <c r="N136" s="514"/>
    </row>
    <row r="137" spans="1:14" ht="22.5" customHeight="1" x14ac:dyDescent="0.25">
      <c r="A137" s="257"/>
      <c r="B137" s="254"/>
      <c r="C137" s="485"/>
      <c r="D137" s="251"/>
      <c r="E137" s="320"/>
      <c r="F137" s="252"/>
      <c r="G137" s="47" t="s">
        <v>32</v>
      </c>
      <c r="H137" s="56">
        <v>4358</v>
      </c>
      <c r="I137" s="56">
        <v>2658</v>
      </c>
      <c r="J137" s="27">
        <f t="shared" si="10"/>
        <v>60.991280403854972</v>
      </c>
      <c r="K137" s="322"/>
      <c r="L137" s="484"/>
      <c r="M137" s="542"/>
      <c r="N137" s="514"/>
    </row>
    <row r="138" spans="1:14" ht="29.25" customHeight="1" x14ac:dyDescent="0.25">
      <c r="A138" s="257"/>
      <c r="B138" s="254"/>
      <c r="C138" s="485"/>
      <c r="D138" s="251"/>
      <c r="E138" s="319" t="s">
        <v>18</v>
      </c>
      <c r="F138" s="319" t="s">
        <v>52</v>
      </c>
      <c r="G138" s="47" t="s">
        <v>33</v>
      </c>
      <c r="H138" s="56">
        <v>400</v>
      </c>
      <c r="I138" s="56">
        <v>22</v>
      </c>
      <c r="J138" s="27">
        <f t="shared" ref="J138:J142" si="11">I138/H138*100</f>
        <v>5.5</v>
      </c>
      <c r="K138" s="321">
        <f>(J138+J139)/2</f>
        <v>23.75</v>
      </c>
      <c r="L138" s="481" t="s">
        <v>212</v>
      </c>
      <c r="M138" s="542"/>
      <c r="N138" s="514"/>
    </row>
    <row r="139" spans="1:14" ht="44.25" customHeight="1" x14ac:dyDescent="0.25">
      <c r="A139" s="257"/>
      <c r="B139" s="254"/>
      <c r="C139" s="485"/>
      <c r="D139" s="251"/>
      <c r="E139" s="320"/>
      <c r="F139" s="320"/>
      <c r="G139" s="47" t="s">
        <v>32</v>
      </c>
      <c r="H139" s="56">
        <v>800</v>
      </c>
      <c r="I139" s="56">
        <v>336</v>
      </c>
      <c r="J139" s="27">
        <f t="shared" si="11"/>
        <v>42</v>
      </c>
      <c r="K139" s="322"/>
      <c r="L139" s="482"/>
      <c r="M139" s="542"/>
      <c r="N139" s="514"/>
    </row>
    <row r="140" spans="1:14" ht="42.75" customHeight="1" x14ac:dyDescent="0.25">
      <c r="A140" s="257"/>
      <c r="B140" s="254"/>
      <c r="C140" s="485"/>
      <c r="D140" s="251"/>
      <c r="E140" s="99" t="s">
        <v>18</v>
      </c>
      <c r="F140" s="99" t="s">
        <v>66</v>
      </c>
      <c r="G140" s="47" t="s">
        <v>32</v>
      </c>
      <c r="H140" s="56">
        <v>2055</v>
      </c>
      <c r="I140" s="56">
        <v>980</v>
      </c>
      <c r="J140" s="27">
        <f>I140/H140*100</f>
        <v>47.688564476885645</v>
      </c>
      <c r="K140" s="118">
        <f>J140</f>
        <v>47.688564476885645</v>
      </c>
      <c r="L140" s="223" t="s">
        <v>165</v>
      </c>
      <c r="M140" s="542"/>
      <c r="N140" s="514"/>
    </row>
    <row r="141" spans="1:14" ht="44.25" customHeight="1" x14ac:dyDescent="0.25">
      <c r="A141" s="257"/>
      <c r="B141" s="254"/>
      <c r="C141" s="485"/>
      <c r="D141" s="251"/>
      <c r="E141" s="247" t="s">
        <v>18</v>
      </c>
      <c r="F141" s="247" t="s">
        <v>67</v>
      </c>
      <c r="G141" s="47" t="s">
        <v>33</v>
      </c>
      <c r="H141" s="56">
        <v>586</v>
      </c>
      <c r="I141" s="56">
        <v>272</v>
      </c>
      <c r="J141" s="27">
        <f t="shared" si="11"/>
        <v>46.416382252559728</v>
      </c>
      <c r="K141" s="321">
        <f>(J141+J142)/2</f>
        <v>46.160409556313994</v>
      </c>
      <c r="L141" s="481" t="s">
        <v>191</v>
      </c>
      <c r="M141" s="542"/>
      <c r="N141" s="514"/>
    </row>
    <row r="142" spans="1:14" ht="101.25" customHeight="1" x14ac:dyDescent="0.25">
      <c r="A142" s="257"/>
      <c r="B142" s="254"/>
      <c r="C142" s="486"/>
      <c r="D142" s="252"/>
      <c r="E142" s="249"/>
      <c r="F142" s="249"/>
      <c r="G142" s="47" t="s">
        <v>32</v>
      </c>
      <c r="H142" s="61">
        <v>1172</v>
      </c>
      <c r="I142" s="61">
        <v>538</v>
      </c>
      <c r="J142" s="27">
        <f t="shared" si="11"/>
        <v>45.904436860068259</v>
      </c>
      <c r="K142" s="322"/>
      <c r="L142" s="482"/>
      <c r="M142" s="542"/>
      <c r="N142" s="514"/>
    </row>
    <row r="143" spans="1:14" ht="43.5" customHeight="1" x14ac:dyDescent="0.25">
      <c r="A143" s="257"/>
      <c r="B143" s="254"/>
      <c r="C143" s="247" t="s">
        <v>53</v>
      </c>
      <c r="D143" s="250" t="s">
        <v>13</v>
      </c>
      <c r="E143" s="99" t="s">
        <v>14</v>
      </c>
      <c r="F143" s="99" t="s">
        <v>15</v>
      </c>
      <c r="G143" s="47" t="s">
        <v>16</v>
      </c>
      <c r="H143" s="53">
        <v>75</v>
      </c>
      <c r="I143" s="53">
        <v>75</v>
      </c>
      <c r="J143" s="27">
        <f t="shared" ref="J143:J155" si="12">I143/H143*100</f>
        <v>100</v>
      </c>
      <c r="K143" s="283">
        <f>(J143+J144)/2</f>
        <v>100</v>
      </c>
      <c r="L143" s="447" t="s">
        <v>165</v>
      </c>
      <c r="M143" s="542"/>
      <c r="N143" s="514"/>
    </row>
    <row r="144" spans="1:14" ht="30" customHeight="1" x14ac:dyDescent="0.25">
      <c r="A144" s="257"/>
      <c r="B144" s="254"/>
      <c r="C144" s="248"/>
      <c r="D144" s="251"/>
      <c r="E144" s="99" t="s">
        <v>14</v>
      </c>
      <c r="F144" s="99" t="s">
        <v>17</v>
      </c>
      <c r="G144" s="47" t="s">
        <v>16</v>
      </c>
      <c r="H144" s="53">
        <v>75</v>
      </c>
      <c r="I144" s="53">
        <v>75</v>
      </c>
      <c r="J144" s="27">
        <f t="shared" si="12"/>
        <v>100</v>
      </c>
      <c r="K144" s="284"/>
      <c r="L144" s="387"/>
      <c r="M144" s="542"/>
      <c r="N144" s="514"/>
    </row>
    <row r="145" spans="1:14" ht="105" customHeight="1" x14ac:dyDescent="0.25">
      <c r="A145" s="257"/>
      <c r="B145" s="254"/>
      <c r="C145" s="249"/>
      <c r="D145" s="252"/>
      <c r="E145" s="99" t="s">
        <v>18</v>
      </c>
      <c r="F145" s="99" t="s">
        <v>68</v>
      </c>
      <c r="G145" s="47" t="s">
        <v>32</v>
      </c>
      <c r="H145" s="56">
        <v>25</v>
      </c>
      <c r="I145" s="56">
        <v>13</v>
      </c>
      <c r="J145" s="27">
        <f t="shared" si="12"/>
        <v>52</v>
      </c>
      <c r="K145" s="119">
        <f>J145</f>
        <v>52</v>
      </c>
      <c r="L145" s="176" t="s">
        <v>165</v>
      </c>
      <c r="M145" s="542"/>
      <c r="N145" s="514"/>
    </row>
    <row r="146" spans="1:14" ht="45" customHeight="1" x14ac:dyDescent="0.25">
      <c r="A146" s="257"/>
      <c r="B146" s="254"/>
      <c r="C146" s="247" t="s">
        <v>55</v>
      </c>
      <c r="D146" s="250" t="s">
        <v>13</v>
      </c>
      <c r="E146" s="99" t="s">
        <v>14</v>
      </c>
      <c r="F146" s="99" t="s">
        <v>15</v>
      </c>
      <c r="G146" s="47" t="s">
        <v>16</v>
      </c>
      <c r="H146" s="53">
        <v>75</v>
      </c>
      <c r="I146" s="53">
        <v>75</v>
      </c>
      <c r="J146" s="27">
        <f t="shared" si="12"/>
        <v>100</v>
      </c>
      <c r="K146" s="283">
        <f>(J146+J147)/2</f>
        <v>100</v>
      </c>
      <c r="L146" s="373" t="s">
        <v>165</v>
      </c>
      <c r="M146" s="542"/>
      <c r="N146" s="514"/>
    </row>
    <row r="147" spans="1:14" ht="30" customHeight="1" x14ac:dyDescent="0.25">
      <c r="A147" s="257"/>
      <c r="B147" s="254"/>
      <c r="C147" s="248"/>
      <c r="D147" s="251"/>
      <c r="E147" s="99" t="s">
        <v>14</v>
      </c>
      <c r="F147" s="99" t="s">
        <v>17</v>
      </c>
      <c r="G147" s="47" t="s">
        <v>16</v>
      </c>
      <c r="H147" s="53">
        <v>75</v>
      </c>
      <c r="I147" s="53">
        <v>75</v>
      </c>
      <c r="J147" s="27">
        <f t="shared" si="12"/>
        <v>100</v>
      </c>
      <c r="K147" s="284"/>
      <c r="L147" s="386"/>
      <c r="M147" s="542"/>
      <c r="N147" s="514"/>
    </row>
    <row r="148" spans="1:14" ht="90" customHeight="1" x14ac:dyDescent="0.25">
      <c r="A148" s="257"/>
      <c r="B148" s="254"/>
      <c r="C148" s="396"/>
      <c r="D148" s="352"/>
      <c r="E148" s="58" t="s">
        <v>18</v>
      </c>
      <c r="F148" s="58" t="s">
        <v>56</v>
      </c>
      <c r="G148" s="102" t="s">
        <v>22</v>
      </c>
      <c r="H148" s="60">
        <v>68</v>
      </c>
      <c r="I148" s="60">
        <v>40</v>
      </c>
      <c r="J148" s="31">
        <f t="shared" si="12"/>
        <v>58.82352941176471</v>
      </c>
      <c r="K148" s="120">
        <f>J148</f>
        <v>58.82352941176471</v>
      </c>
      <c r="L148" s="176" t="s">
        <v>165</v>
      </c>
      <c r="M148" s="542"/>
      <c r="N148" s="514"/>
    </row>
    <row r="149" spans="1:14" ht="45" customHeight="1" x14ac:dyDescent="0.25">
      <c r="A149" s="257"/>
      <c r="B149" s="324"/>
      <c r="C149" s="294" t="s">
        <v>121</v>
      </c>
      <c r="D149" s="292" t="s">
        <v>13</v>
      </c>
      <c r="E149" s="104" t="s">
        <v>14</v>
      </c>
      <c r="F149" s="104" t="s">
        <v>15</v>
      </c>
      <c r="G149" s="46" t="s">
        <v>16</v>
      </c>
      <c r="H149" s="98">
        <v>75</v>
      </c>
      <c r="I149" s="98">
        <v>75</v>
      </c>
      <c r="J149" s="21">
        <f t="shared" si="12"/>
        <v>100</v>
      </c>
      <c r="K149" s="360">
        <f>(J149+J150)/2</f>
        <v>100</v>
      </c>
      <c r="L149" s="448" t="s">
        <v>165</v>
      </c>
      <c r="M149" s="542"/>
      <c r="N149" s="514"/>
    </row>
    <row r="150" spans="1:14" ht="30" customHeight="1" x14ac:dyDescent="0.25">
      <c r="A150" s="257"/>
      <c r="B150" s="324"/>
      <c r="C150" s="295"/>
      <c r="D150" s="293"/>
      <c r="E150" s="104" t="s">
        <v>14</v>
      </c>
      <c r="F150" s="104" t="s">
        <v>17</v>
      </c>
      <c r="G150" s="46" t="s">
        <v>16</v>
      </c>
      <c r="H150" s="98">
        <v>75</v>
      </c>
      <c r="I150" s="98">
        <v>75</v>
      </c>
      <c r="J150" s="21">
        <f t="shared" si="12"/>
        <v>100</v>
      </c>
      <c r="K150" s="360"/>
      <c r="L150" s="449"/>
      <c r="M150" s="542"/>
      <c r="N150" s="514"/>
    </row>
    <row r="151" spans="1:14" ht="103.5" customHeight="1" x14ac:dyDescent="0.25">
      <c r="A151" s="257"/>
      <c r="B151" s="324"/>
      <c r="C151" s="295"/>
      <c r="D151" s="293"/>
      <c r="E151" s="104" t="s">
        <v>18</v>
      </c>
      <c r="F151" s="107" t="s">
        <v>114</v>
      </c>
      <c r="G151" s="46" t="s">
        <v>59</v>
      </c>
      <c r="H151" s="48">
        <v>10200</v>
      </c>
      <c r="I151" s="48">
        <v>5098</v>
      </c>
      <c r="J151" s="21">
        <f t="shared" si="12"/>
        <v>49.980392156862749</v>
      </c>
      <c r="K151" s="160">
        <f>J151</f>
        <v>49.980392156862749</v>
      </c>
      <c r="L151" s="281" t="s">
        <v>165</v>
      </c>
      <c r="M151" s="542"/>
      <c r="N151" s="514"/>
    </row>
    <row r="152" spans="1:14" ht="51.75" customHeight="1" x14ac:dyDescent="0.25">
      <c r="A152" s="257"/>
      <c r="B152" s="324"/>
      <c r="C152" s="295"/>
      <c r="D152" s="293"/>
      <c r="E152" s="104" t="s">
        <v>18</v>
      </c>
      <c r="F152" s="107" t="s">
        <v>58</v>
      </c>
      <c r="G152" s="46" t="s">
        <v>59</v>
      </c>
      <c r="H152" s="48">
        <v>4200</v>
      </c>
      <c r="I152" s="48">
        <v>2130</v>
      </c>
      <c r="J152" s="21">
        <f t="shared" si="12"/>
        <v>50.714285714285708</v>
      </c>
      <c r="K152" s="164">
        <f>J152</f>
        <v>50.714285714285708</v>
      </c>
      <c r="L152" s="282"/>
      <c r="M152" s="542"/>
      <c r="N152" s="514"/>
    </row>
    <row r="153" spans="1:14" ht="45" customHeight="1" x14ac:dyDescent="0.25">
      <c r="A153" s="257"/>
      <c r="B153" s="254"/>
      <c r="C153" s="339" t="s">
        <v>60</v>
      </c>
      <c r="D153" s="339" t="s">
        <v>13</v>
      </c>
      <c r="E153" s="100" t="s">
        <v>14</v>
      </c>
      <c r="F153" s="100" t="s">
        <v>15</v>
      </c>
      <c r="G153" s="51" t="s">
        <v>16</v>
      </c>
      <c r="H153" s="52">
        <v>75</v>
      </c>
      <c r="I153" s="52">
        <v>75</v>
      </c>
      <c r="J153" s="32">
        <f t="shared" si="12"/>
        <v>100</v>
      </c>
      <c r="K153" s="489">
        <f>(J153+J154)/2</f>
        <v>100</v>
      </c>
      <c r="L153" s="281" t="s">
        <v>165</v>
      </c>
      <c r="M153" s="542"/>
      <c r="N153" s="514"/>
    </row>
    <row r="154" spans="1:14" ht="30" customHeight="1" x14ac:dyDescent="0.25">
      <c r="A154" s="257"/>
      <c r="B154" s="254"/>
      <c r="C154" s="251"/>
      <c r="D154" s="251"/>
      <c r="E154" s="99" t="s">
        <v>14</v>
      </c>
      <c r="F154" s="99" t="s">
        <v>17</v>
      </c>
      <c r="G154" s="47" t="s">
        <v>16</v>
      </c>
      <c r="H154" s="53">
        <v>75</v>
      </c>
      <c r="I154" s="53">
        <v>75</v>
      </c>
      <c r="J154" s="32">
        <f t="shared" si="12"/>
        <v>100</v>
      </c>
      <c r="K154" s="322"/>
      <c r="L154" s="282"/>
      <c r="M154" s="542"/>
      <c r="N154" s="514"/>
    </row>
    <row r="155" spans="1:14" ht="30" customHeight="1" x14ac:dyDescent="0.25">
      <c r="A155" s="257"/>
      <c r="B155" s="254"/>
      <c r="C155" s="252"/>
      <c r="D155" s="252"/>
      <c r="E155" s="99" t="s">
        <v>18</v>
      </c>
      <c r="F155" s="101" t="s">
        <v>60</v>
      </c>
      <c r="G155" s="47" t="s">
        <v>61</v>
      </c>
      <c r="H155" s="56">
        <v>1190</v>
      </c>
      <c r="I155" s="56">
        <v>636</v>
      </c>
      <c r="J155" s="27">
        <f t="shared" si="12"/>
        <v>53.445378151260506</v>
      </c>
      <c r="K155" s="119">
        <f>J155</f>
        <v>53.445378151260506</v>
      </c>
      <c r="L155" s="193" t="s">
        <v>165</v>
      </c>
      <c r="M155" s="542"/>
      <c r="N155" s="514"/>
    </row>
    <row r="156" spans="1:14" ht="30" customHeight="1" x14ac:dyDescent="0.25">
      <c r="A156" s="257"/>
      <c r="B156" s="254"/>
      <c r="C156" s="309" t="s">
        <v>62</v>
      </c>
      <c r="D156" s="309"/>
      <c r="E156" s="117" t="s">
        <v>14</v>
      </c>
      <c r="F156" s="63"/>
      <c r="G156" s="64"/>
      <c r="H156" s="63"/>
      <c r="I156" s="63"/>
      <c r="J156" s="33"/>
      <c r="K156" s="119">
        <f>(K130+K143+K146+K149+K153)/5</f>
        <v>100</v>
      </c>
      <c r="L156" s="127"/>
      <c r="M156" s="542"/>
      <c r="N156" s="514"/>
    </row>
    <row r="157" spans="1:14" ht="30" customHeight="1" x14ac:dyDescent="0.25">
      <c r="A157" s="258"/>
      <c r="B157" s="255"/>
      <c r="C157" s="310"/>
      <c r="D157" s="310"/>
      <c r="E157" s="117" t="s">
        <v>18</v>
      </c>
      <c r="F157" s="63"/>
      <c r="G157" s="64"/>
      <c r="H157" s="63"/>
      <c r="I157" s="63"/>
      <c r="J157" s="29">
        <f>(J132+J133+J134+J135+J136+J137+J138+J139+J140+J141+J142+J145+J148+J151+J152+J155)/16</f>
        <v>49.475114656974412</v>
      </c>
      <c r="K157" s="119"/>
      <c r="L157" s="127"/>
      <c r="M157" s="542"/>
      <c r="N157" s="514"/>
    </row>
    <row r="158" spans="1:14" ht="45" x14ac:dyDescent="0.25">
      <c r="A158" s="256">
        <v>9</v>
      </c>
      <c r="B158" s="253" t="s">
        <v>134</v>
      </c>
      <c r="C158" s="247" t="s">
        <v>171</v>
      </c>
      <c r="D158" s="250" t="s">
        <v>13</v>
      </c>
      <c r="E158" s="99" t="s">
        <v>14</v>
      </c>
      <c r="F158" s="99" t="s">
        <v>15</v>
      </c>
      <c r="G158" s="47" t="s">
        <v>16</v>
      </c>
      <c r="H158" s="53">
        <v>75</v>
      </c>
      <c r="I158" s="53">
        <v>75</v>
      </c>
      <c r="J158" s="27">
        <f>I158/H158*100</f>
        <v>100</v>
      </c>
      <c r="K158" s="283">
        <f>(J158+J159)/2</f>
        <v>100</v>
      </c>
      <c r="L158" s="380" t="s">
        <v>165</v>
      </c>
      <c r="M158" s="542"/>
      <c r="N158" s="372">
        <f>(SUM(J158:J186)/29)</f>
        <v>67.998343515526301</v>
      </c>
    </row>
    <row r="159" spans="1:14" ht="30" x14ac:dyDescent="0.25">
      <c r="A159" s="257"/>
      <c r="B159" s="254"/>
      <c r="C159" s="248"/>
      <c r="D159" s="251"/>
      <c r="E159" s="99" t="s">
        <v>14</v>
      </c>
      <c r="F159" s="99" t="s">
        <v>17</v>
      </c>
      <c r="G159" s="47" t="s">
        <v>16</v>
      </c>
      <c r="H159" s="53">
        <v>75</v>
      </c>
      <c r="I159" s="53">
        <v>75</v>
      </c>
      <c r="J159" s="27">
        <f>I159/H159*100</f>
        <v>100</v>
      </c>
      <c r="K159" s="284"/>
      <c r="L159" s="387"/>
      <c r="M159" s="542"/>
      <c r="N159" s="372"/>
    </row>
    <row r="160" spans="1:14" ht="14.45" customHeight="1" x14ac:dyDescent="0.25">
      <c r="A160" s="257"/>
      <c r="B160" s="254"/>
      <c r="C160" s="248"/>
      <c r="D160" s="251"/>
      <c r="E160" s="319" t="s">
        <v>18</v>
      </c>
      <c r="F160" s="247" t="s">
        <v>158</v>
      </c>
      <c r="G160" s="47" t="s">
        <v>33</v>
      </c>
      <c r="H160" s="56">
        <v>1517</v>
      </c>
      <c r="I160" s="56">
        <v>752</v>
      </c>
      <c r="J160" s="27">
        <f>I160/H160*100</f>
        <v>49.571522742254444</v>
      </c>
      <c r="K160" s="283">
        <f>(J160+J161)/2</f>
        <v>48.549650260016108</v>
      </c>
      <c r="L160" s="450" t="s">
        <v>165</v>
      </c>
      <c r="M160" s="542"/>
      <c r="N160" s="372"/>
    </row>
    <row r="161" spans="1:14" ht="41.25" customHeight="1" x14ac:dyDescent="0.25">
      <c r="A161" s="257"/>
      <c r="B161" s="254"/>
      <c r="C161" s="248"/>
      <c r="D161" s="251"/>
      <c r="E161" s="320"/>
      <c r="F161" s="249"/>
      <c r="G161" s="47" t="s">
        <v>32</v>
      </c>
      <c r="H161" s="56">
        <v>3600</v>
      </c>
      <c r="I161" s="56">
        <v>1711</v>
      </c>
      <c r="J161" s="27">
        <f>I161/H161*100</f>
        <v>47.527777777777779</v>
      </c>
      <c r="K161" s="284"/>
      <c r="L161" s="451"/>
      <c r="M161" s="542"/>
      <c r="N161" s="372"/>
    </row>
    <row r="162" spans="1:14" ht="14.45" customHeight="1" x14ac:dyDescent="0.25">
      <c r="A162" s="257"/>
      <c r="B162" s="254"/>
      <c r="C162" s="248"/>
      <c r="D162" s="251"/>
      <c r="E162" s="319" t="s">
        <v>18</v>
      </c>
      <c r="F162" s="433" t="s">
        <v>51</v>
      </c>
      <c r="G162" s="47" t="s">
        <v>33</v>
      </c>
      <c r="H162" s="56">
        <v>2800</v>
      </c>
      <c r="I162" s="56">
        <v>1344</v>
      </c>
      <c r="J162" s="27">
        <f t="shared" ref="J162:J172" si="13">I162/H162*100</f>
        <v>48</v>
      </c>
      <c r="K162" s="283">
        <f>(J162+J163)/2</f>
        <v>53.529411764705884</v>
      </c>
      <c r="L162" s="450" t="s">
        <v>165</v>
      </c>
      <c r="M162" s="542"/>
      <c r="N162" s="372"/>
    </row>
    <row r="163" spans="1:14" ht="14.45" customHeight="1" x14ac:dyDescent="0.25">
      <c r="A163" s="257"/>
      <c r="B163" s="254"/>
      <c r="C163" s="248"/>
      <c r="D163" s="251"/>
      <c r="E163" s="320"/>
      <c r="F163" s="434"/>
      <c r="G163" s="47" t="s">
        <v>32</v>
      </c>
      <c r="H163" s="56">
        <v>8500</v>
      </c>
      <c r="I163" s="56">
        <v>5020</v>
      </c>
      <c r="J163" s="27">
        <f t="shared" si="13"/>
        <v>59.058823529411761</v>
      </c>
      <c r="K163" s="284"/>
      <c r="L163" s="451"/>
      <c r="M163" s="542"/>
      <c r="N163" s="372"/>
    </row>
    <row r="164" spans="1:14" ht="30" x14ac:dyDescent="0.25">
      <c r="A164" s="354"/>
      <c r="B164" s="355"/>
      <c r="C164" s="251"/>
      <c r="D164" s="251"/>
      <c r="E164" s="99" t="s">
        <v>18</v>
      </c>
      <c r="F164" s="99" t="s">
        <v>63</v>
      </c>
      <c r="G164" s="47" t="s">
        <v>32</v>
      </c>
      <c r="H164" s="56">
        <v>140</v>
      </c>
      <c r="I164" s="56">
        <v>70</v>
      </c>
      <c r="J164" s="27">
        <f t="shared" si="13"/>
        <v>50</v>
      </c>
      <c r="K164" s="119">
        <f>J164</f>
        <v>50</v>
      </c>
      <c r="L164" s="175" t="s">
        <v>165</v>
      </c>
      <c r="M164" s="542"/>
      <c r="N164" s="372"/>
    </row>
    <row r="165" spans="1:14" ht="14.45" customHeight="1" x14ac:dyDescent="0.25">
      <c r="A165" s="257"/>
      <c r="B165" s="254"/>
      <c r="C165" s="248"/>
      <c r="D165" s="251"/>
      <c r="E165" s="319" t="s">
        <v>18</v>
      </c>
      <c r="F165" s="319" t="s">
        <v>52</v>
      </c>
      <c r="G165" s="47" t="s">
        <v>33</v>
      </c>
      <c r="H165" s="56">
        <v>4300</v>
      </c>
      <c r="I165" s="56">
        <v>2152</v>
      </c>
      <c r="J165" s="27">
        <f t="shared" si="13"/>
        <v>50.046511627906973</v>
      </c>
      <c r="K165" s="283">
        <f>(J165+J166)/2</f>
        <v>49.715563506261176</v>
      </c>
      <c r="L165" s="373" t="s">
        <v>165</v>
      </c>
      <c r="M165" s="542"/>
      <c r="N165" s="372"/>
    </row>
    <row r="166" spans="1:14" ht="14.45" customHeight="1" x14ac:dyDescent="0.25">
      <c r="A166" s="257"/>
      <c r="B166" s="254"/>
      <c r="C166" s="248"/>
      <c r="D166" s="251"/>
      <c r="E166" s="320"/>
      <c r="F166" s="320"/>
      <c r="G166" s="47" t="s">
        <v>32</v>
      </c>
      <c r="H166" s="56">
        <v>5200</v>
      </c>
      <c r="I166" s="56">
        <v>2568</v>
      </c>
      <c r="J166" s="27">
        <f t="shared" si="13"/>
        <v>49.38461538461538</v>
      </c>
      <c r="K166" s="284"/>
      <c r="L166" s="386"/>
      <c r="M166" s="542"/>
      <c r="N166" s="372"/>
    </row>
    <row r="167" spans="1:14" ht="60" x14ac:dyDescent="0.25">
      <c r="A167" s="257"/>
      <c r="B167" s="254"/>
      <c r="C167" s="248"/>
      <c r="D167" s="251"/>
      <c r="E167" s="99" t="s">
        <v>18</v>
      </c>
      <c r="F167" s="99" t="s">
        <v>64</v>
      </c>
      <c r="G167" s="47" t="s">
        <v>32</v>
      </c>
      <c r="H167" s="56">
        <v>5906</v>
      </c>
      <c r="I167" s="56">
        <v>2362</v>
      </c>
      <c r="J167" s="27">
        <f>I167/H167*100</f>
        <v>39.993227226549273</v>
      </c>
      <c r="K167" s="144">
        <f>J167</f>
        <v>39.993227226549273</v>
      </c>
      <c r="L167" s="233" t="s">
        <v>187</v>
      </c>
      <c r="M167" s="542"/>
      <c r="N167" s="372"/>
    </row>
    <row r="168" spans="1:14" ht="30" customHeight="1" x14ac:dyDescent="0.25">
      <c r="A168" s="354"/>
      <c r="B168" s="355"/>
      <c r="C168" s="248"/>
      <c r="D168" s="251"/>
      <c r="E168" s="99" t="s">
        <v>18</v>
      </c>
      <c r="F168" s="99" t="s">
        <v>66</v>
      </c>
      <c r="G168" s="47" t="s">
        <v>32</v>
      </c>
      <c r="H168" s="56">
        <v>1200</v>
      </c>
      <c r="I168" s="56">
        <v>699</v>
      </c>
      <c r="J168" s="27">
        <f t="shared" si="13"/>
        <v>58.25</v>
      </c>
      <c r="K168" s="119">
        <f>J168</f>
        <v>58.25</v>
      </c>
      <c r="L168" s="176" t="s">
        <v>165</v>
      </c>
      <c r="M168" s="542"/>
      <c r="N168" s="372"/>
    </row>
    <row r="169" spans="1:14" ht="27.75" customHeight="1" x14ac:dyDescent="0.25">
      <c r="A169" s="257"/>
      <c r="B169" s="254"/>
      <c r="C169" s="248"/>
      <c r="D169" s="251"/>
      <c r="E169" s="247" t="s">
        <v>18</v>
      </c>
      <c r="F169" s="247" t="s">
        <v>67</v>
      </c>
      <c r="G169" s="47" t="s">
        <v>33</v>
      </c>
      <c r="H169" s="56">
        <v>1167</v>
      </c>
      <c r="I169" s="56">
        <v>611</v>
      </c>
      <c r="J169" s="27">
        <f>I169/H169*100</f>
        <v>52.35646958011997</v>
      </c>
      <c r="K169" s="283">
        <f>(J169+J170)/2</f>
        <v>55.615094858319367</v>
      </c>
      <c r="L169" s="380" t="s">
        <v>165</v>
      </c>
      <c r="M169" s="542"/>
      <c r="N169" s="372"/>
    </row>
    <row r="170" spans="1:14" ht="35.25" customHeight="1" x14ac:dyDescent="0.25">
      <c r="A170" s="257"/>
      <c r="B170" s="254"/>
      <c r="C170" s="249"/>
      <c r="D170" s="252"/>
      <c r="E170" s="249"/>
      <c r="F170" s="249"/>
      <c r="G170" s="47" t="s">
        <v>32</v>
      </c>
      <c r="H170" s="56">
        <v>1172</v>
      </c>
      <c r="I170" s="61">
        <v>690</v>
      </c>
      <c r="J170" s="27">
        <f>I170/H170*100</f>
        <v>58.87372013651877</v>
      </c>
      <c r="K170" s="284"/>
      <c r="L170" s="387"/>
      <c r="M170" s="542"/>
      <c r="N170" s="372"/>
    </row>
    <row r="171" spans="1:14" ht="43.5" customHeight="1" x14ac:dyDescent="0.25">
      <c r="A171" s="257"/>
      <c r="B171" s="254"/>
      <c r="C171" s="247" t="s">
        <v>53</v>
      </c>
      <c r="D171" s="250" t="s">
        <v>13</v>
      </c>
      <c r="E171" s="99" t="s">
        <v>14</v>
      </c>
      <c r="F171" s="99" t="s">
        <v>15</v>
      </c>
      <c r="G171" s="47" t="s">
        <v>16</v>
      </c>
      <c r="H171" s="53">
        <v>75</v>
      </c>
      <c r="I171" s="53">
        <v>75</v>
      </c>
      <c r="J171" s="27">
        <f t="shared" si="13"/>
        <v>100</v>
      </c>
      <c r="K171" s="283">
        <f>(J171+J172)/2</f>
        <v>100</v>
      </c>
      <c r="L171" s="380" t="s">
        <v>165</v>
      </c>
      <c r="M171" s="542"/>
      <c r="N171" s="372"/>
    </row>
    <row r="172" spans="1:14" ht="42.75" customHeight="1" x14ac:dyDescent="0.25">
      <c r="A172" s="257"/>
      <c r="B172" s="254"/>
      <c r="C172" s="248"/>
      <c r="D172" s="251"/>
      <c r="E172" s="99" t="s">
        <v>14</v>
      </c>
      <c r="F172" s="99" t="s">
        <v>17</v>
      </c>
      <c r="G172" s="47" t="s">
        <v>16</v>
      </c>
      <c r="H172" s="53">
        <v>75</v>
      </c>
      <c r="I172" s="53">
        <v>75</v>
      </c>
      <c r="J172" s="27">
        <f t="shared" si="13"/>
        <v>100</v>
      </c>
      <c r="K172" s="284"/>
      <c r="L172" s="387"/>
      <c r="M172" s="542"/>
      <c r="N172" s="372"/>
    </row>
    <row r="173" spans="1:14" ht="105" customHeight="1" x14ac:dyDescent="0.25">
      <c r="A173" s="257"/>
      <c r="B173" s="254"/>
      <c r="C173" s="249"/>
      <c r="D173" s="252"/>
      <c r="E173" s="99" t="s">
        <v>18</v>
      </c>
      <c r="F173" s="99" t="s">
        <v>68</v>
      </c>
      <c r="G173" s="47" t="s">
        <v>32</v>
      </c>
      <c r="H173" s="56">
        <v>1850</v>
      </c>
      <c r="I173" s="56">
        <v>854</v>
      </c>
      <c r="J173" s="27">
        <f>I173/H173*100</f>
        <v>46.162162162162161</v>
      </c>
      <c r="K173" s="119">
        <f>J173</f>
        <v>46.162162162162161</v>
      </c>
      <c r="L173" s="231" t="s">
        <v>231</v>
      </c>
      <c r="M173" s="542"/>
      <c r="N173" s="372"/>
    </row>
    <row r="174" spans="1:14" ht="53.25" customHeight="1" x14ac:dyDescent="0.25">
      <c r="A174" s="257"/>
      <c r="B174" s="254"/>
      <c r="C174" s="247" t="s">
        <v>69</v>
      </c>
      <c r="D174" s="250" t="s">
        <v>13</v>
      </c>
      <c r="E174" s="99" t="s">
        <v>14</v>
      </c>
      <c r="F174" s="99" t="s">
        <v>15</v>
      </c>
      <c r="G174" s="47" t="s">
        <v>16</v>
      </c>
      <c r="H174" s="53">
        <v>75</v>
      </c>
      <c r="I174" s="53">
        <v>75</v>
      </c>
      <c r="J174" s="27">
        <f>I174/H174*100</f>
        <v>100</v>
      </c>
      <c r="K174" s="283">
        <f>(J174+J175)/2</f>
        <v>100</v>
      </c>
      <c r="L174" s="380" t="s">
        <v>165</v>
      </c>
      <c r="M174" s="542"/>
      <c r="N174" s="372"/>
    </row>
    <row r="175" spans="1:14" ht="38.25" customHeight="1" x14ac:dyDescent="0.25">
      <c r="A175" s="257"/>
      <c r="B175" s="254"/>
      <c r="C175" s="248"/>
      <c r="D175" s="251"/>
      <c r="E175" s="99" t="s">
        <v>14</v>
      </c>
      <c r="F175" s="99" t="s">
        <v>17</v>
      </c>
      <c r="G175" s="47" t="s">
        <v>16</v>
      </c>
      <c r="H175" s="53">
        <v>75</v>
      </c>
      <c r="I175" s="53">
        <v>75</v>
      </c>
      <c r="J175" s="27">
        <v>100</v>
      </c>
      <c r="K175" s="284"/>
      <c r="L175" s="381"/>
      <c r="M175" s="542"/>
      <c r="N175" s="372"/>
    </row>
    <row r="176" spans="1:14" ht="120" customHeight="1" x14ac:dyDescent="0.25">
      <c r="A176" s="257"/>
      <c r="B176" s="254"/>
      <c r="C176" s="249"/>
      <c r="D176" s="252"/>
      <c r="E176" s="99" t="s">
        <v>18</v>
      </c>
      <c r="F176" s="99" t="s">
        <v>70</v>
      </c>
      <c r="G176" s="108" t="s">
        <v>71</v>
      </c>
      <c r="H176" s="62">
        <v>120</v>
      </c>
      <c r="I176" s="62">
        <v>38</v>
      </c>
      <c r="J176" s="27">
        <f t="shared" ref="J176:J186" si="14">I176/H176*100</f>
        <v>31.666666666666664</v>
      </c>
      <c r="K176" s="149">
        <f>J176</f>
        <v>31.666666666666664</v>
      </c>
      <c r="L176" s="224" t="s">
        <v>209</v>
      </c>
      <c r="M176" s="542"/>
      <c r="N176" s="372"/>
    </row>
    <row r="177" spans="1:14" ht="45" customHeight="1" x14ac:dyDescent="0.25">
      <c r="A177" s="257"/>
      <c r="B177" s="254"/>
      <c r="C177" s="247" t="s">
        <v>55</v>
      </c>
      <c r="D177" s="250" t="s">
        <v>13</v>
      </c>
      <c r="E177" s="99" t="s">
        <v>14</v>
      </c>
      <c r="F177" s="99" t="s">
        <v>15</v>
      </c>
      <c r="G177" s="47" t="s">
        <v>16</v>
      </c>
      <c r="H177" s="53">
        <v>75</v>
      </c>
      <c r="I177" s="53">
        <v>75</v>
      </c>
      <c r="J177" s="27">
        <f t="shared" si="14"/>
        <v>100</v>
      </c>
      <c r="K177" s="283">
        <f>(J177+J178)/2</f>
        <v>100</v>
      </c>
      <c r="L177" s="374" t="s">
        <v>165</v>
      </c>
      <c r="M177" s="542"/>
      <c r="N177" s="372"/>
    </row>
    <row r="178" spans="1:14" ht="30" customHeight="1" x14ac:dyDescent="0.25">
      <c r="A178" s="257"/>
      <c r="B178" s="254"/>
      <c r="C178" s="248"/>
      <c r="D178" s="251"/>
      <c r="E178" s="99" t="s">
        <v>14</v>
      </c>
      <c r="F178" s="99" t="s">
        <v>17</v>
      </c>
      <c r="G178" s="47" t="s">
        <v>16</v>
      </c>
      <c r="H178" s="53">
        <v>75</v>
      </c>
      <c r="I178" s="53">
        <v>75</v>
      </c>
      <c r="J178" s="27">
        <f t="shared" si="14"/>
        <v>100</v>
      </c>
      <c r="K178" s="284"/>
      <c r="L178" s="386"/>
      <c r="M178" s="542"/>
      <c r="N178" s="372"/>
    </row>
    <row r="179" spans="1:14" ht="108" customHeight="1" x14ac:dyDescent="0.25">
      <c r="A179" s="257"/>
      <c r="B179" s="254"/>
      <c r="C179" s="249"/>
      <c r="D179" s="252"/>
      <c r="E179" s="99" t="s">
        <v>18</v>
      </c>
      <c r="F179" s="99" t="s">
        <v>56</v>
      </c>
      <c r="G179" s="108" t="s">
        <v>22</v>
      </c>
      <c r="H179" s="56">
        <v>860</v>
      </c>
      <c r="I179" s="56">
        <v>446</v>
      </c>
      <c r="J179" s="27">
        <f t="shared" si="14"/>
        <v>51.860465116279073</v>
      </c>
      <c r="K179" s="119">
        <f>J179</f>
        <v>51.860465116279073</v>
      </c>
      <c r="L179" s="176" t="s">
        <v>165</v>
      </c>
      <c r="M179" s="542"/>
      <c r="N179" s="372"/>
    </row>
    <row r="180" spans="1:14" ht="45" customHeight="1" x14ac:dyDescent="0.25">
      <c r="A180" s="257"/>
      <c r="B180" s="254"/>
      <c r="C180" s="247" t="s">
        <v>57</v>
      </c>
      <c r="D180" s="250" t="s">
        <v>13</v>
      </c>
      <c r="E180" s="99" t="s">
        <v>14</v>
      </c>
      <c r="F180" s="99" t="s">
        <v>15</v>
      </c>
      <c r="G180" s="47" t="s">
        <v>16</v>
      </c>
      <c r="H180" s="53">
        <v>75</v>
      </c>
      <c r="I180" s="53">
        <v>75</v>
      </c>
      <c r="J180" s="27">
        <f t="shared" si="14"/>
        <v>100</v>
      </c>
      <c r="K180" s="283">
        <f>(J180+J181)/2</f>
        <v>100</v>
      </c>
      <c r="L180" s="373" t="s">
        <v>165</v>
      </c>
      <c r="M180" s="542"/>
      <c r="N180" s="372"/>
    </row>
    <row r="181" spans="1:14" ht="30" customHeight="1" x14ac:dyDescent="0.25">
      <c r="A181" s="257"/>
      <c r="B181" s="254"/>
      <c r="C181" s="248"/>
      <c r="D181" s="251"/>
      <c r="E181" s="99" t="s">
        <v>14</v>
      </c>
      <c r="F181" s="99" t="s">
        <v>17</v>
      </c>
      <c r="G181" s="47" t="s">
        <v>16</v>
      </c>
      <c r="H181" s="53">
        <v>75</v>
      </c>
      <c r="I181" s="53">
        <v>75</v>
      </c>
      <c r="J181" s="27">
        <f t="shared" si="14"/>
        <v>100</v>
      </c>
      <c r="K181" s="446"/>
      <c r="L181" s="374"/>
      <c r="M181" s="542"/>
      <c r="N181" s="372"/>
    </row>
    <row r="182" spans="1:14" ht="119.25" customHeight="1" x14ac:dyDescent="0.25">
      <c r="A182" s="257"/>
      <c r="B182" s="254"/>
      <c r="C182" s="248"/>
      <c r="D182" s="251"/>
      <c r="E182" s="99" t="s">
        <v>18</v>
      </c>
      <c r="F182" s="101" t="s">
        <v>74</v>
      </c>
      <c r="G182" s="47" t="s">
        <v>59</v>
      </c>
      <c r="H182" s="56">
        <v>2670</v>
      </c>
      <c r="I182" s="56">
        <v>534</v>
      </c>
      <c r="J182" s="26">
        <f t="shared" si="14"/>
        <v>20</v>
      </c>
      <c r="K182" s="164">
        <f>J182</f>
        <v>20</v>
      </c>
      <c r="L182" s="358" t="s">
        <v>232</v>
      </c>
      <c r="M182" s="542"/>
      <c r="N182" s="372"/>
    </row>
    <row r="183" spans="1:14" ht="150.75" customHeight="1" x14ac:dyDescent="0.25">
      <c r="A183" s="257"/>
      <c r="B183" s="254"/>
      <c r="C183" s="249"/>
      <c r="D183" s="252"/>
      <c r="E183" s="99" t="s">
        <v>18</v>
      </c>
      <c r="F183" s="101" t="s">
        <v>58</v>
      </c>
      <c r="G183" s="47" t="s">
        <v>59</v>
      </c>
      <c r="H183" s="56">
        <v>840</v>
      </c>
      <c r="I183" s="56">
        <v>0</v>
      </c>
      <c r="J183" s="26">
        <f t="shared" si="14"/>
        <v>0</v>
      </c>
      <c r="K183" s="164">
        <f>J183</f>
        <v>0</v>
      </c>
      <c r="L183" s="359"/>
      <c r="M183" s="542"/>
      <c r="N183" s="372"/>
    </row>
    <row r="184" spans="1:14" ht="60.75" customHeight="1" x14ac:dyDescent="0.25">
      <c r="A184" s="257"/>
      <c r="B184" s="254"/>
      <c r="C184" s="247" t="s">
        <v>21</v>
      </c>
      <c r="D184" s="250" t="s">
        <v>13</v>
      </c>
      <c r="E184" s="99" t="s">
        <v>14</v>
      </c>
      <c r="F184" s="99" t="s">
        <v>15</v>
      </c>
      <c r="G184" s="47" t="s">
        <v>16</v>
      </c>
      <c r="H184" s="53">
        <v>75</v>
      </c>
      <c r="I184" s="53">
        <v>75</v>
      </c>
      <c r="J184" s="27">
        <f t="shared" si="14"/>
        <v>100</v>
      </c>
      <c r="K184" s="408">
        <f>(J184+J185)/2</f>
        <v>100</v>
      </c>
      <c r="L184" s="447" t="s">
        <v>165</v>
      </c>
      <c r="M184" s="542"/>
      <c r="N184" s="372"/>
    </row>
    <row r="185" spans="1:14" ht="63.75" customHeight="1" x14ac:dyDescent="0.25">
      <c r="A185" s="257"/>
      <c r="B185" s="254"/>
      <c r="C185" s="248"/>
      <c r="D185" s="251"/>
      <c r="E185" s="99" t="s">
        <v>14</v>
      </c>
      <c r="F185" s="99" t="s">
        <v>17</v>
      </c>
      <c r="G185" s="47" t="s">
        <v>16</v>
      </c>
      <c r="H185" s="53">
        <v>75</v>
      </c>
      <c r="I185" s="53">
        <v>75</v>
      </c>
      <c r="J185" s="27">
        <f t="shared" si="14"/>
        <v>100</v>
      </c>
      <c r="K185" s="284"/>
      <c r="L185" s="447"/>
      <c r="M185" s="542"/>
      <c r="N185" s="372"/>
    </row>
    <row r="186" spans="1:14" ht="149.25" customHeight="1" x14ac:dyDescent="0.25">
      <c r="A186" s="257"/>
      <c r="B186" s="254"/>
      <c r="C186" s="249"/>
      <c r="D186" s="252"/>
      <c r="E186" s="99" t="s">
        <v>18</v>
      </c>
      <c r="F186" s="99" t="s">
        <v>21</v>
      </c>
      <c r="G186" s="108" t="s">
        <v>22</v>
      </c>
      <c r="H186" s="56">
        <v>125</v>
      </c>
      <c r="I186" s="56">
        <v>74</v>
      </c>
      <c r="J186" s="27">
        <f t="shared" si="14"/>
        <v>59.199999999999996</v>
      </c>
      <c r="K186" s="119">
        <f>J186</f>
        <v>59.199999999999996</v>
      </c>
      <c r="L186" s="387"/>
      <c r="M186" s="542"/>
      <c r="N186" s="372"/>
    </row>
    <row r="187" spans="1:14" ht="30" customHeight="1" x14ac:dyDescent="0.25">
      <c r="A187" s="257"/>
      <c r="B187" s="254"/>
      <c r="C187" s="309" t="s">
        <v>62</v>
      </c>
      <c r="D187" s="309"/>
      <c r="E187" s="117" t="s">
        <v>14</v>
      </c>
      <c r="F187" s="54"/>
      <c r="G187" s="55"/>
      <c r="H187" s="54"/>
      <c r="I187" s="54"/>
      <c r="J187" s="28"/>
      <c r="K187" s="119">
        <f>(K158+K171+K174+K177+K180+K184)/6</f>
        <v>100</v>
      </c>
      <c r="L187" s="127"/>
      <c r="M187" s="542"/>
      <c r="N187" s="372"/>
    </row>
    <row r="188" spans="1:14" ht="30" customHeight="1" x14ac:dyDescent="0.25">
      <c r="A188" s="258"/>
      <c r="B188" s="255"/>
      <c r="C188" s="353"/>
      <c r="D188" s="353"/>
      <c r="E188" s="117" t="s">
        <v>18</v>
      </c>
      <c r="F188" s="54"/>
      <c r="G188" s="55"/>
      <c r="H188" s="54"/>
      <c r="I188" s="54"/>
      <c r="J188" s="29">
        <f>(J160+J161+J162+J163+J164+J165+J166+J167+J168+J169+J170+J173+J176+J179+J182+J183+J186)/17</f>
        <v>45.408938938250721</v>
      </c>
      <c r="K188" s="119"/>
      <c r="L188" s="127"/>
      <c r="M188" s="542"/>
      <c r="N188" s="372"/>
    </row>
    <row r="189" spans="1:14" ht="45" x14ac:dyDescent="0.25">
      <c r="A189" s="256">
        <v>10</v>
      </c>
      <c r="B189" s="323" t="s">
        <v>199</v>
      </c>
      <c r="C189" s="294" t="s">
        <v>76</v>
      </c>
      <c r="D189" s="292" t="s">
        <v>13</v>
      </c>
      <c r="E189" s="22" t="s">
        <v>14</v>
      </c>
      <c r="F189" s="99" t="s">
        <v>15</v>
      </c>
      <c r="G189" s="47" t="s">
        <v>16</v>
      </c>
      <c r="H189" s="53">
        <v>75</v>
      </c>
      <c r="I189" s="53">
        <v>75</v>
      </c>
      <c r="J189" s="27">
        <f>I189/H189*100</f>
        <v>100</v>
      </c>
      <c r="K189" s="283">
        <f>(J189+J190)/2</f>
        <v>100</v>
      </c>
      <c r="L189" s="380" t="s">
        <v>165</v>
      </c>
      <c r="M189" s="542"/>
      <c r="N189" s="465">
        <f>(SUM(J189:J206)/18)</f>
        <v>69.960110141637074</v>
      </c>
    </row>
    <row r="190" spans="1:14" ht="30" x14ac:dyDescent="0.25">
      <c r="A190" s="257"/>
      <c r="B190" s="324"/>
      <c r="C190" s="295"/>
      <c r="D190" s="293"/>
      <c r="E190" s="22" t="s">
        <v>14</v>
      </c>
      <c r="F190" s="99" t="s">
        <v>17</v>
      </c>
      <c r="G190" s="47" t="s">
        <v>16</v>
      </c>
      <c r="H190" s="53">
        <v>75</v>
      </c>
      <c r="I190" s="53">
        <v>75</v>
      </c>
      <c r="J190" s="27">
        <v>100</v>
      </c>
      <c r="K190" s="284"/>
      <c r="L190" s="447"/>
      <c r="M190" s="542"/>
      <c r="N190" s="465"/>
    </row>
    <row r="191" spans="1:14" ht="30" customHeight="1" x14ac:dyDescent="0.25">
      <c r="A191" s="257"/>
      <c r="B191" s="324"/>
      <c r="C191" s="295"/>
      <c r="D191" s="293"/>
      <c r="E191" s="346" t="s">
        <v>18</v>
      </c>
      <c r="F191" s="319" t="s">
        <v>50</v>
      </c>
      <c r="G191" s="47" t="s">
        <v>33</v>
      </c>
      <c r="H191" s="53">
        <v>398</v>
      </c>
      <c r="I191" s="53">
        <v>205</v>
      </c>
      <c r="J191" s="27">
        <f>I191/H191*100</f>
        <v>51.507537688442206</v>
      </c>
      <c r="K191" s="321">
        <f>(J191+J192)/2</f>
        <v>53.344677935130193</v>
      </c>
      <c r="L191" s="281" t="s">
        <v>165</v>
      </c>
      <c r="M191" s="542"/>
      <c r="N191" s="465"/>
    </row>
    <row r="192" spans="1:14" ht="35.25" customHeight="1" x14ac:dyDescent="0.25">
      <c r="A192" s="257"/>
      <c r="B192" s="324"/>
      <c r="C192" s="295"/>
      <c r="D192" s="293"/>
      <c r="E192" s="347"/>
      <c r="F192" s="320"/>
      <c r="G192" s="47" t="s">
        <v>32</v>
      </c>
      <c r="H192" s="27">
        <v>1100</v>
      </c>
      <c r="I192" s="27">
        <v>607</v>
      </c>
      <c r="J192" s="27">
        <f>I192/H192*100</f>
        <v>55.181818181818173</v>
      </c>
      <c r="K192" s="322"/>
      <c r="L192" s="449"/>
      <c r="M192" s="542"/>
      <c r="N192" s="465"/>
    </row>
    <row r="193" spans="1:14" ht="15" customHeight="1" x14ac:dyDescent="0.25">
      <c r="A193" s="257"/>
      <c r="B193" s="324"/>
      <c r="C193" s="295"/>
      <c r="D193" s="293"/>
      <c r="E193" s="346" t="s">
        <v>18</v>
      </c>
      <c r="F193" s="433" t="s">
        <v>51</v>
      </c>
      <c r="G193" s="47" t="s">
        <v>33</v>
      </c>
      <c r="H193" s="27">
        <v>4700</v>
      </c>
      <c r="I193" s="27">
        <v>2366</v>
      </c>
      <c r="J193" s="27">
        <f t="shared" ref="J193:J202" si="15">I193/H193*100</f>
        <v>50.340425531914889</v>
      </c>
      <c r="K193" s="321">
        <f>(J193+J194)/2</f>
        <v>50.260792476102374</v>
      </c>
      <c r="L193" s="449"/>
      <c r="M193" s="542"/>
      <c r="N193" s="465"/>
    </row>
    <row r="194" spans="1:14" ht="15" customHeight="1" x14ac:dyDescent="0.25">
      <c r="A194" s="257"/>
      <c r="B194" s="324"/>
      <c r="C194" s="295"/>
      <c r="D194" s="293"/>
      <c r="E194" s="347"/>
      <c r="F194" s="434"/>
      <c r="G194" s="47" t="s">
        <v>32</v>
      </c>
      <c r="H194" s="27">
        <v>13800</v>
      </c>
      <c r="I194" s="27">
        <v>6925</v>
      </c>
      <c r="J194" s="27">
        <f t="shared" si="15"/>
        <v>50.181159420289859</v>
      </c>
      <c r="K194" s="322"/>
      <c r="L194" s="449"/>
      <c r="M194" s="542"/>
      <c r="N194" s="465"/>
    </row>
    <row r="195" spans="1:14" ht="15" customHeight="1" x14ac:dyDescent="0.25">
      <c r="A195" s="257"/>
      <c r="B195" s="324"/>
      <c r="C195" s="295"/>
      <c r="D195" s="293"/>
      <c r="E195" s="346" t="s">
        <v>18</v>
      </c>
      <c r="F195" s="319" t="s">
        <v>52</v>
      </c>
      <c r="G195" s="47" t="s">
        <v>33</v>
      </c>
      <c r="H195" s="27">
        <v>2824</v>
      </c>
      <c r="I195" s="27">
        <v>2221</v>
      </c>
      <c r="J195" s="27">
        <f t="shared" si="15"/>
        <v>78.647308781869683</v>
      </c>
      <c r="K195" s="321">
        <f>(J195+J196)/2</f>
        <v>70.761658792989138</v>
      </c>
      <c r="L195" s="449"/>
      <c r="M195" s="542"/>
      <c r="N195" s="465"/>
    </row>
    <row r="196" spans="1:14" ht="15" customHeight="1" x14ac:dyDescent="0.25">
      <c r="A196" s="257"/>
      <c r="B196" s="324"/>
      <c r="C196" s="295"/>
      <c r="D196" s="293"/>
      <c r="E196" s="347"/>
      <c r="F196" s="320"/>
      <c r="G196" s="47" t="s">
        <v>32</v>
      </c>
      <c r="H196" s="27">
        <v>5452</v>
      </c>
      <c r="I196" s="27">
        <v>3428</v>
      </c>
      <c r="J196" s="27">
        <f t="shared" si="15"/>
        <v>62.876008804108587</v>
      </c>
      <c r="K196" s="322"/>
      <c r="L196" s="449"/>
      <c r="M196" s="542"/>
      <c r="N196" s="465"/>
    </row>
    <row r="197" spans="1:14" ht="54.75" customHeight="1" x14ac:dyDescent="0.25">
      <c r="A197" s="257"/>
      <c r="B197" s="324"/>
      <c r="C197" s="295"/>
      <c r="D197" s="293"/>
      <c r="E197" s="22" t="s">
        <v>18</v>
      </c>
      <c r="F197" s="99" t="s">
        <v>64</v>
      </c>
      <c r="G197" s="47" t="s">
        <v>32</v>
      </c>
      <c r="H197" s="27">
        <v>650</v>
      </c>
      <c r="I197" s="27">
        <v>330</v>
      </c>
      <c r="J197" s="27">
        <f>I197/H197*100</f>
        <v>50.769230769230766</v>
      </c>
      <c r="K197" s="118">
        <f>J197</f>
        <v>50.769230769230766</v>
      </c>
      <c r="L197" s="282"/>
      <c r="M197" s="542"/>
      <c r="N197" s="465"/>
    </row>
    <row r="198" spans="1:14" ht="31.5" customHeight="1" x14ac:dyDescent="0.25">
      <c r="A198" s="257"/>
      <c r="B198" s="324"/>
      <c r="C198" s="295"/>
      <c r="D198" s="293"/>
      <c r="E198" s="22" t="s">
        <v>18</v>
      </c>
      <c r="F198" s="99" t="s">
        <v>65</v>
      </c>
      <c r="G198" s="47" t="s">
        <v>32</v>
      </c>
      <c r="H198" s="27">
        <v>2885</v>
      </c>
      <c r="I198" s="27">
        <v>1449</v>
      </c>
      <c r="J198" s="27">
        <f t="shared" si="15"/>
        <v>50.225303292894289</v>
      </c>
      <c r="K198" s="118">
        <f>J198</f>
        <v>50.225303292894289</v>
      </c>
      <c r="L198" s="186" t="s">
        <v>165</v>
      </c>
      <c r="M198" s="542"/>
      <c r="N198" s="465"/>
    </row>
    <row r="199" spans="1:14" x14ac:dyDescent="0.25">
      <c r="A199" s="257"/>
      <c r="B199" s="324"/>
      <c r="C199" s="295"/>
      <c r="D199" s="293"/>
      <c r="E199" s="418" t="s">
        <v>18</v>
      </c>
      <c r="F199" s="247" t="s">
        <v>67</v>
      </c>
      <c r="G199" s="47" t="s">
        <v>33</v>
      </c>
      <c r="H199" s="27">
        <v>1524</v>
      </c>
      <c r="I199" s="27">
        <v>778</v>
      </c>
      <c r="J199" s="27">
        <f t="shared" si="15"/>
        <v>51.049868766404202</v>
      </c>
      <c r="K199" s="283">
        <f>(J199+J200)/2</f>
        <v>50.836818821810112</v>
      </c>
      <c r="L199" s="512" t="s">
        <v>165</v>
      </c>
      <c r="M199" s="542"/>
      <c r="N199" s="465"/>
    </row>
    <row r="200" spans="1:14" ht="27" customHeight="1" x14ac:dyDescent="0.25">
      <c r="A200" s="257"/>
      <c r="B200" s="324"/>
      <c r="C200" s="295"/>
      <c r="D200" s="293"/>
      <c r="E200" s="437"/>
      <c r="F200" s="396"/>
      <c r="G200" s="59" t="s">
        <v>32</v>
      </c>
      <c r="H200" s="31">
        <v>3046</v>
      </c>
      <c r="I200" s="31">
        <v>1542</v>
      </c>
      <c r="J200" s="31">
        <f t="shared" si="15"/>
        <v>50.623768877216023</v>
      </c>
      <c r="K200" s="446"/>
      <c r="L200" s="513"/>
      <c r="M200" s="542"/>
      <c r="N200" s="465"/>
    </row>
    <row r="201" spans="1:14" ht="45" customHeight="1" x14ac:dyDescent="0.25">
      <c r="A201" s="257"/>
      <c r="B201" s="324"/>
      <c r="C201" s="294" t="s">
        <v>53</v>
      </c>
      <c r="D201" s="292" t="s">
        <v>13</v>
      </c>
      <c r="E201" s="104" t="s">
        <v>14</v>
      </c>
      <c r="F201" s="104" t="s">
        <v>15</v>
      </c>
      <c r="G201" s="46" t="s">
        <v>16</v>
      </c>
      <c r="H201" s="98">
        <v>75</v>
      </c>
      <c r="I201" s="98">
        <v>75</v>
      </c>
      <c r="J201" s="21">
        <f t="shared" si="15"/>
        <v>100</v>
      </c>
      <c r="K201" s="360">
        <f>(J201+J202)/2</f>
        <v>100</v>
      </c>
      <c r="L201" s="448" t="s">
        <v>165</v>
      </c>
      <c r="M201" s="542"/>
      <c r="N201" s="465"/>
    </row>
    <row r="202" spans="1:14" ht="30" customHeight="1" x14ac:dyDescent="0.25">
      <c r="A202" s="257"/>
      <c r="B202" s="324"/>
      <c r="C202" s="295"/>
      <c r="D202" s="293"/>
      <c r="E202" s="104" t="s">
        <v>14</v>
      </c>
      <c r="F202" s="104" t="s">
        <v>17</v>
      </c>
      <c r="G202" s="46" t="s">
        <v>16</v>
      </c>
      <c r="H202" s="98">
        <v>75</v>
      </c>
      <c r="I202" s="98">
        <v>75</v>
      </c>
      <c r="J202" s="21">
        <f t="shared" si="15"/>
        <v>100</v>
      </c>
      <c r="K202" s="360"/>
      <c r="L202" s="449"/>
      <c r="M202" s="542"/>
      <c r="N202" s="465"/>
    </row>
    <row r="203" spans="1:14" ht="123" customHeight="1" x14ac:dyDescent="0.25">
      <c r="A203" s="257"/>
      <c r="B203" s="324"/>
      <c r="C203" s="295"/>
      <c r="D203" s="293"/>
      <c r="E203" s="104" t="s">
        <v>18</v>
      </c>
      <c r="F203" s="104" t="s">
        <v>54</v>
      </c>
      <c r="G203" s="46" t="s">
        <v>32</v>
      </c>
      <c r="H203" s="21">
        <v>2120</v>
      </c>
      <c r="I203" s="21">
        <v>1089</v>
      </c>
      <c r="J203" s="21">
        <f>I203/H203*100</f>
        <v>51.367924528301891</v>
      </c>
      <c r="K203" s="20">
        <f>J203</f>
        <v>51.367924528301891</v>
      </c>
      <c r="L203" s="194" t="s">
        <v>165</v>
      </c>
      <c r="M203" s="542"/>
      <c r="N203" s="465"/>
    </row>
    <row r="204" spans="1:14" ht="45" customHeight="1" x14ac:dyDescent="0.25">
      <c r="A204" s="257"/>
      <c r="B204" s="324"/>
      <c r="C204" s="294" t="s">
        <v>55</v>
      </c>
      <c r="D204" s="392" t="s">
        <v>13</v>
      </c>
      <c r="E204" s="100" t="s">
        <v>14</v>
      </c>
      <c r="F204" s="100" t="s">
        <v>15</v>
      </c>
      <c r="G204" s="51" t="s">
        <v>16</v>
      </c>
      <c r="H204" s="52">
        <v>75</v>
      </c>
      <c r="I204" s="52">
        <v>75</v>
      </c>
      <c r="J204" s="32">
        <f>I204/H204*100</f>
        <v>100</v>
      </c>
      <c r="K204" s="408">
        <f>(J204+J205)/2</f>
        <v>100</v>
      </c>
      <c r="L204" s="447" t="s">
        <v>165</v>
      </c>
      <c r="M204" s="542"/>
      <c r="N204" s="465"/>
    </row>
    <row r="205" spans="1:14" ht="30" customHeight="1" x14ac:dyDescent="0.25">
      <c r="A205" s="257"/>
      <c r="B205" s="324"/>
      <c r="C205" s="295"/>
      <c r="D205" s="349"/>
      <c r="E205" s="99" t="s">
        <v>14</v>
      </c>
      <c r="F205" s="99" t="s">
        <v>17</v>
      </c>
      <c r="G205" s="47" t="s">
        <v>16</v>
      </c>
      <c r="H205" s="53">
        <v>75</v>
      </c>
      <c r="I205" s="53">
        <v>75</v>
      </c>
      <c r="J205" s="32">
        <f>I205/H205*100</f>
        <v>100</v>
      </c>
      <c r="K205" s="284"/>
      <c r="L205" s="387"/>
      <c r="M205" s="542"/>
      <c r="N205" s="465"/>
    </row>
    <row r="206" spans="1:14" ht="90" customHeight="1" x14ac:dyDescent="0.25">
      <c r="A206" s="257"/>
      <c r="B206" s="324"/>
      <c r="C206" s="295"/>
      <c r="D206" s="350"/>
      <c r="E206" s="99" t="s">
        <v>18</v>
      </c>
      <c r="F206" s="99" t="s">
        <v>56</v>
      </c>
      <c r="G206" s="108" t="s">
        <v>22</v>
      </c>
      <c r="H206" s="27">
        <v>430</v>
      </c>
      <c r="I206" s="27">
        <v>243</v>
      </c>
      <c r="J206" s="27">
        <f>I206/H206*100</f>
        <v>56.511627906976749</v>
      </c>
      <c r="K206" s="119">
        <f>J206</f>
        <v>56.511627906976749</v>
      </c>
      <c r="L206" s="176" t="s">
        <v>165</v>
      </c>
      <c r="M206" s="542"/>
      <c r="N206" s="465"/>
    </row>
    <row r="207" spans="1:14" ht="30" customHeight="1" x14ac:dyDescent="0.25">
      <c r="A207" s="257"/>
      <c r="B207" s="254"/>
      <c r="C207" s="366" t="s">
        <v>62</v>
      </c>
      <c r="D207" s="309"/>
      <c r="E207" s="117" t="s">
        <v>14</v>
      </c>
      <c r="F207" s="54"/>
      <c r="G207" s="55"/>
      <c r="H207" s="28"/>
      <c r="I207" s="28"/>
      <c r="J207" s="28"/>
      <c r="K207" s="119">
        <f>(K189+K201+K204)/3</f>
        <v>100</v>
      </c>
      <c r="L207" s="127"/>
      <c r="M207" s="542"/>
      <c r="N207" s="465"/>
    </row>
    <row r="208" spans="1:14" ht="30" customHeight="1" x14ac:dyDescent="0.25">
      <c r="A208" s="258"/>
      <c r="B208" s="326"/>
      <c r="C208" s="310"/>
      <c r="D208" s="310"/>
      <c r="E208" s="117" t="s">
        <v>18</v>
      </c>
      <c r="F208" s="54"/>
      <c r="G208" s="55"/>
      <c r="H208" s="28"/>
      <c r="I208" s="28"/>
      <c r="J208" s="29">
        <f>(J191+J192+J193+J194+J195+J196+J197+J198+J199+J200+J203+J206)/12</f>
        <v>54.940165212455611</v>
      </c>
      <c r="K208" s="119"/>
      <c r="L208" s="127"/>
      <c r="M208" s="542"/>
      <c r="N208" s="465"/>
    </row>
    <row r="209" spans="1:14" ht="45" customHeight="1" x14ac:dyDescent="0.25">
      <c r="A209" s="306">
        <v>11</v>
      </c>
      <c r="B209" s="356" t="s">
        <v>133</v>
      </c>
      <c r="C209" s="418" t="s">
        <v>168</v>
      </c>
      <c r="D209" s="250" t="s">
        <v>13</v>
      </c>
      <c r="E209" s="99" t="s">
        <v>14</v>
      </c>
      <c r="F209" s="99" t="s">
        <v>15</v>
      </c>
      <c r="G209" s="47" t="s">
        <v>16</v>
      </c>
      <c r="H209" s="53">
        <v>75</v>
      </c>
      <c r="I209" s="53">
        <v>75</v>
      </c>
      <c r="J209" s="27">
        <f>I209/H209*100</f>
        <v>100</v>
      </c>
      <c r="K209" s="283">
        <f>(J209+J210)/2</f>
        <v>100</v>
      </c>
      <c r="L209" s="380" t="s">
        <v>165</v>
      </c>
      <c r="M209" s="542"/>
      <c r="N209" s="465">
        <f>(SUM(J209:J226)/18)</f>
        <v>64.195500429443257</v>
      </c>
    </row>
    <row r="210" spans="1:14" ht="40.5" customHeight="1" x14ac:dyDescent="0.25">
      <c r="A210" s="307"/>
      <c r="B210" s="357"/>
      <c r="C210" s="349"/>
      <c r="D210" s="251"/>
      <c r="E210" s="99" t="s">
        <v>14</v>
      </c>
      <c r="F210" s="99" t="s">
        <v>17</v>
      </c>
      <c r="G210" s="47" t="s">
        <v>16</v>
      </c>
      <c r="H210" s="53">
        <v>75</v>
      </c>
      <c r="I210" s="53">
        <v>75</v>
      </c>
      <c r="J210" s="27">
        <v>100</v>
      </c>
      <c r="K210" s="284"/>
      <c r="L210" s="447"/>
      <c r="M210" s="542"/>
      <c r="N210" s="465"/>
    </row>
    <row r="211" spans="1:14" s="3" customFormat="1" x14ac:dyDescent="0.25">
      <c r="A211" s="307"/>
      <c r="B211" s="357"/>
      <c r="C211" s="349"/>
      <c r="D211" s="251"/>
      <c r="E211" s="340" t="s">
        <v>18</v>
      </c>
      <c r="F211" s="319" t="s">
        <v>50</v>
      </c>
      <c r="G211" s="47" t="s">
        <v>33</v>
      </c>
      <c r="H211" s="53">
        <v>69</v>
      </c>
      <c r="I211" s="53">
        <v>20</v>
      </c>
      <c r="J211" s="27">
        <f>I211/H211*100</f>
        <v>28.985507246376812</v>
      </c>
      <c r="K211" s="452">
        <f>(J211+J212)/2</f>
        <v>37.492753623188406</v>
      </c>
      <c r="L211" s="378" t="s">
        <v>205</v>
      </c>
      <c r="M211" s="542"/>
      <c r="N211" s="465"/>
    </row>
    <row r="212" spans="1:14" s="3" customFormat="1" ht="26.25" customHeight="1" x14ac:dyDescent="0.25">
      <c r="A212" s="307"/>
      <c r="B212" s="357"/>
      <c r="C212" s="349"/>
      <c r="D212" s="251"/>
      <c r="E212" s="342"/>
      <c r="F212" s="320"/>
      <c r="G212" s="59" t="s">
        <v>32</v>
      </c>
      <c r="H212" s="53">
        <v>250</v>
      </c>
      <c r="I212" s="53">
        <v>115</v>
      </c>
      <c r="J212" s="27">
        <f>I212/H212*100</f>
        <v>46</v>
      </c>
      <c r="K212" s="453"/>
      <c r="L212" s="379"/>
      <c r="M212" s="542"/>
      <c r="N212" s="465"/>
    </row>
    <row r="213" spans="1:14" s="3" customFormat="1" ht="29.25" customHeight="1" x14ac:dyDescent="0.25">
      <c r="A213" s="307"/>
      <c r="B213" s="357"/>
      <c r="C213" s="349"/>
      <c r="D213" s="251"/>
      <c r="E213" s="247" t="s">
        <v>18</v>
      </c>
      <c r="F213" s="247" t="s">
        <v>67</v>
      </c>
      <c r="G213" s="47" t="s">
        <v>33</v>
      </c>
      <c r="H213" s="27">
        <v>558</v>
      </c>
      <c r="I213" s="27">
        <v>300</v>
      </c>
      <c r="J213" s="27">
        <f>I213/H213*100</f>
        <v>53.763440860215049</v>
      </c>
      <c r="K213" s="321">
        <f>(J213+J214)/2</f>
        <v>52.533894343151005</v>
      </c>
      <c r="L213" s="279" t="s">
        <v>165</v>
      </c>
      <c r="M213" s="542"/>
      <c r="N213" s="465"/>
    </row>
    <row r="214" spans="1:14" s="3" customFormat="1" ht="29.25" customHeight="1" x14ac:dyDescent="0.25">
      <c r="A214" s="307"/>
      <c r="B214" s="357"/>
      <c r="C214" s="349"/>
      <c r="D214" s="251"/>
      <c r="E214" s="396"/>
      <c r="F214" s="396"/>
      <c r="G214" s="59" t="s">
        <v>32</v>
      </c>
      <c r="H214" s="27">
        <v>1150</v>
      </c>
      <c r="I214" s="27">
        <v>590</v>
      </c>
      <c r="J214" s="27">
        <f>I214/H214*100</f>
        <v>51.304347826086961</v>
      </c>
      <c r="K214" s="322"/>
      <c r="L214" s="280"/>
      <c r="M214" s="542"/>
      <c r="N214" s="465"/>
    </row>
    <row r="215" spans="1:14" ht="14.45" customHeight="1" x14ac:dyDescent="0.25">
      <c r="A215" s="307"/>
      <c r="B215" s="357"/>
      <c r="C215" s="349"/>
      <c r="D215" s="251"/>
      <c r="E215" s="319" t="s">
        <v>18</v>
      </c>
      <c r="F215" s="433" t="s">
        <v>51</v>
      </c>
      <c r="G215" s="47" t="s">
        <v>33</v>
      </c>
      <c r="H215" s="27">
        <v>1410</v>
      </c>
      <c r="I215" s="27">
        <v>242</v>
      </c>
      <c r="J215" s="27">
        <f t="shared" ref="J215:J222" si="16">I215/H215*100</f>
        <v>17.163120567375888</v>
      </c>
      <c r="K215" s="321">
        <f>(J215+J216)/2</f>
        <v>15.307328605200947</v>
      </c>
      <c r="L215" s="543" t="s">
        <v>170</v>
      </c>
      <c r="M215" s="542"/>
      <c r="N215" s="465"/>
    </row>
    <row r="216" spans="1:14" ht="14.45" customHeight="1" x14ac:dyDescent="0.25">
      <c r="A216" s="307"/>
      <c r="B216" s="357"/>
      <c r="C216" s="349"/>
      <c r="D216" s="251"/>
      <c r="E216" s="320"/>
      <c r="F216" s="434"/>
      <c r="G216" s="47" t="s">
        <v>32</v>
      </c>
      <c r="H216" s="27">
        <v>4230</v>
      </c>
      <c r="I216" s="27">
        <v>569</v>
      </c>
      <c r="J216" s="27">
        <f t="shared" si="16"/>
        <v>13.451536643026005</v>
      </c>
      <c r="K216" s="322"/>
      <c r="L216" s="544"/>
      <c r="M216" s="542"/>
      <c r="N216" s="465"/>
    </row>
    <row r="217" spans="1:14" ht="14.45" customHeight="1" x14ac:dyDescent="0.25">
      <c r="A217" s="307"/>
      <c r="B217" s="357"/>
      <c r="C217" s="349"/>
      <c r="D217" s="251"/>
      <c r="E217" s="319" t="s">
        <v>18</v>
      </c>
      <c r="F217" s="319" t="s">
        <v>52</v>
      </c>
      <c r="G217" s="47" t="s">
        <v>33</v>
      </c>
      <c r="H217" s="27">
        <v>925</v>
      </c>
      <c r="I217" s="27">
        <v>532</v>
      </c>
      <c r="J217" s="27">
        <f t="shared" si="16"/>
        <v>57.513513513513516</v>
      </c>
      <c r="K217" s="321">
        <f>(J217+J218)/2</f>
        <v>69.847665847665837</v>
      </c>
      <c r="L217" s="279" t="s">
        <v>165</v>
      </c>
      <c r="M217" s="542"/>
      <c r="N217" s="465"/>
    </row>
    <row r="218" spans="1:14" ht="14.45" customHeight="1" x14ac:dyDescent="0.25">
      <c r="A218" s="307"/>
      <c r="B218" s="357"/>
      <c r="C218" s="350"/>
      <c r="D218" s="252"/>
      <c r="E218" s="320"/>
      <c r="F218" s="320"/>
      <c r="G218" s="47" t="s">
        <v>32</v>
      </c>
      <c r="H218" s="27">
        <v>2200</v>
      </c>
      <c r="I218" s="27">
        <v>1808</v>
      </c>
      <c r="J218" s="27">
        <f t="shared" si="16"/>
        <v>82.181818181818173</v>
      </c>
      <c r="K218" s="322"/>
      <c r="L218" s="280"/>
      <c r="M218" s="542"/>
      <c r="N218" s="465"/>
    </row>
    <row r="219" spans="1:14" s="3" customFormat="1" ht="30" x14ac:dyDescent="0.25">
      <c r="A219" s="307"/>
      <c r="B219" s="357"/>
      <c r="C219" s="444"/>
      <c r="D219" s="459"/>
      <c r="E219" s="99" t="s">
        <v>18</v>
      </c>
      <c r="F219" s="99" t="s">
        <v>64</v>
      </c>
      <c r="G219" s="47" t="s">
        <v>32</v>
      </c>
      <c r="H219" s="27">
        <v>3000</v>
      </c>
      <c r="I219" s="27">
        <v>1950</v>
      </c>
      <c r="J219" s="27">
        <f>I219/H219*100</f>
        <v>65</v>
      </c>
      <c r="K219" s="151">
        <f>J219</f>
        <v>65</v>
      </c>
      <c r="L219" s="215" t="s">
        <v>165</v>
      </c>
      <c r="M219" s="542"/>
      <c r="N219" s="465"/>
    </row>
    <row r="220" spans="1:14" ht="62.25" customHeight="1" x14ac:dyDescent="0.25">
      <c r="A220" s="417"/>
      <c r="B220" s="435"/>
      <c r="C220" s="445"/>
      <c r="D220" s="434"/>
      <c r="E220" s="99" t="s">
        <v>18</v>
      </c>
      <c r="F220" s="99" t="s">
        <v>77</v>
      </c>
      <c r="G220" s="47" t="s">
        <v>32</v>
      </c>
      <c r="H220" s="27">
        <v>4000</v>
      </c>
      <c r="I220" s="27">
        <v>1799</v>
      </c>
      <c r="J220" s="27">
        <f>I220/H220*100</f>
        <v>44.975000000000001</v>
      </c>
      <c r="K220" s="149">
        <f>J220</f>
        <v>44.975000000000001</v>
      </c>
      <c r="L220" s="231" t="s">
        <v>216</v>
      </c>
      <c r="M220" s="542"/>
      <c r="N220" s="465"/>
    </row>
    <row r="221" spans="1:14" ht="45" customHeight="1" x14ac:dyDescent="0.25">
      <c r="A221" s="307"/>
      <c r="B221" s="357"/>
      <c r="C221" s="418" t="s">
        <v>78</v>
      </c>
      <c r="D221" s="250" t="s">
        <v>13</v>
      </c>
      <c r="E221" s="99" t="s">
        <v>14</v>
      </c>
      <c r="F221" s="99" t="s">
        <v>15</v>
      </c>
      <c r="G221" s="47" t="s">
        <v>16</v>
      </c>
      <c r="H221" s="53">
        <v>75</v>
      </c>
      <c r="I221" s="53">
        <v>75</v>
      </c>
      <c r="J221" s="27">
        <f t="shared" si="16"/>
        <v>100</v>
      </c>
      <c r="K221" s="283">
        <f>(J221+J222)/2</f>
        <v>100</v>
      </c>
      <c r="L221" s="447" t="s">
        <v>165</v>
      </c>
      <c r="M221" s="542"/>
      <c r="N221" s="465"/>
    </row>
    <row r="222" spans="1:14" ht="30" customHeight="1" x14ac:dyDescent="0.25">
      <c r="A222" s="307"/>
      <c r="B222" s="357"/>
      <c r="C222" s="419"/>
      <c r="D222" s="251"/>
      <c r="E222" s="99" t="s">
        <v>14</v>
      </c>
      <c r="F222" s="99" t="s">
        <v>17</v>
      </c>
      <c r="G222" s="47" t="s">
        <v>16</v>
      </c>
      <c r="H222" s="53">
        <v>75</v>
      </c>
      <c r="I222" s="53">
        <v>75</v>
      </c>
      <c r="J222" s="27">
        <f t="shared" si="16"/>
        <v>100</v>
      </c>
      <c r="K222" s="284"/>
      <c r="L222" s="387"/>
      <c r="M222" s="542"/>
      <c r="N222" s="465"/>
    </row>
    <row r="223" spans="1:14" ht="105" customHeight="1" x14ac:dyDescent="0.25">
      <c r="A223" s="307"/>
      <c r="B223" s="357"/>
      <c r="C223" s="420"/>
      <c r="D223" s="252"/>
      <c r="E223" s="99" t="s">
        <v>18</v>
      </c>
      <c r="F223" s="99" t="s">
        <v>68</v>
      </c>
      <c r="G223" s="47" t="s">
        <v>32</v>
      </c>
      <c r="H223" s="27">
        <v>80</v>
      </c>
      <c r="I223" s="27">
        <v>40</v>
      </c>
      <c r="J223" s="27">
        <f>I223/H223*100</f>
        <v>50</v>
      </c>
      <c r="K223" s="119">
        <f>J223</f>
        <v>50</v>
      </c>
      <c r="L223" s="176" t="s">
        <v>165</v>
      </c>
      <c r="M223" s="542"/>
      <c r="N223" s="465"/>
    </row>
    <row r="224" spans="1:14" s="3" customFormat="1" ht="60" customHeight="1" x14ac:dyDescent="0.25">
      <c r="A224" s="307"/>
      <c r="B224" s="357"/>
      <c r="C224" s="440" t="s">
        <v>80</v>
      </c>
      <c r="D224" s="250" t="s">
        <v>13</v>
      </c>
      <c r="E224" s="99" t="s">
        <v>14</v>
      </c>
      <c r="F224" s="99" t="s">
        <v>15</v>
      </c>
      <c r="G224" s="47" t="s">
        <v>16</v>
      </c>
      <c r="H224" s="53">
        <v>75</v>
      </c>
      <c r="I224" s="53">
        <v>75</v>
      </c>
      <c r="J224" s="27">
        <f t="shared" ref="J224:J226" si="17">I224/H224*100</f>
        <v>100</v>
      </c>
      <c r="K224" s="283">
        <f>(J224+J225)/2</f>
        <v>100</v>
      </c>
      <c r="L224" s="380" t="s">
        <v>165</v>
      </c>
      <c r="M224" s="542"/>
      <c r="N224" s="465"/>
    </row>
    <row r="225" spans="1:14" s="3" customFormat="1" ht="57.75" customHeight="1" x14ac:dyDescent="0.25">
      <c r="A225" s="307"/>
      <c r="B225" s="357"/>
      <c r="C225" s="441"/>
      <c r="D225" s="251"/>
      <c r="E225" s="99" t="s">
        <v>14</v>
      </c>
      <c r="F225" s="99" t="s">
        <v>17</v>
      </c>
      <c r="G225" s="47" t="s">
        <v>16</v>
      </c>
      <c r="H225" s="53">
        <v>75</v>
      </c>
      <c r="I225" s="53">
        <v>75</v>
      </c>
      <c r="J225" s="27">
        <f t="shared" si="17"/>
        <v>100</v>
      </c>
      <c r="K225" s="284"/>
      <c r="L225" s="387"/>
      <c r="M225" s="542"/>
      <c r="N225" s="465"/>
    </row>
    <row r="226" spans="1:14" s="3" customFormat="1" ht="99" customHeight="1" x14ac:dyDescent="0.25">
      <c r="A226" s="307"/>
      <c r="B226" s="357"/>
      <c r="C226" s="442"/>
      <c r="D226" s="252"/>
      <c r="E226" s="99" t="s">
        <v>18</v>
      </c>
      <c r="F226" s="99" t="s">
        <v>81</v>
      </c>
      <c r="G226" s="108" t="s">
        <v>71</v>
      </c>
      <c r="H226" s="27">
        <v>332</v>
      </c>
      <c r="I226" s="27">
        <v>150</v>
      </c>
      <c r="J226" s="27">
        <f t="shared" si="17"/>
        <v>45.180722891566269</v>
      </c>
      <c r="K226" s="119">
        <f>J226</f>
        <v>45.180722891566269</v>
      </c>
      <c r="L226" s="234" t="s">
        <v>189</v>
      </c>
      <c r="M226" s="542"/>
      <c r="N226" s="465"/>
    </row>
    <row r="227" spans="1:14" ht="30" customHeight="1" x14ac:dyDescent="0.25">
      <c r="A227" s="307"/>
      <c r="B227" s="357"/>
      <c r="C227" s="443" t="s">
        <v>62</v>
      </c>
      <c r="D227" s="309"/>
      <c r="E227" s="117" t="s">
        <v>14</v>
      </c>
      <c r="F227" s="54"/>
      <c r="G227" s="55"/>
      <c r="H227" s="54"/>
      <c r="I227" s="54"/>
      <c r="J227" s="28"/>
      <c r="K227" s="119">
        <f>(K209+K221+K224)/3</f>
        <v>100</v>
      </c>
      <c r="L227" s="127"/>
      <c r="M227" s="542"/>
      <c r="N227" s="465"/>
    </row>
    <row r="228" spans="1:14" ht="30" customHeight="1" x14ac:dyDescent="0.25">
      <c r="A228" s="308"/>
      <c r="B228" s="357"/>
      <c r="C228" s="400"/>
      <c r="D228" s="310"/>
      <c r="E228" s="117" t="s">
        <v>18</v>
      </c>
      <c r="F228" s="54"/>
      <c r="G228" s="55"/>
      <c r="H228" s="54"/>
      <c r="I228" s="54"/>
      <c r="J228" s="29">
        <f>(J213+J214+J215+J216+J217+J218+J219+J220+J223+J226+J211+J212)/12</f>
        <v>46.293250644164893</v>
      </c>
      <c r="K228" s="119"/>
      <c r="L228" s="127"/>
      <c r="M228" s="542"/>
      <c r="N228" s="465"/>
    </row>
    <row r="229" spans="1:14" ht="45" customHeight="1" x14ac:dyDescent="0.25">
      <c r="A229" s="256">
        <v>12</v>
      </c>
      <c r="B229" s="305" t="s">
        <v>132</v>
      </c>
      <c r="C229" s="340" t="s">
        <v>167</v>
      </c>
      <c r="D229" s="363" t="s">
        <v>13</v>
      </c>
      <c r="E229" s="99" t="s">
        <v>14</v>
      </c>
      <c r="F229" s="99" t="s">
        <v>15</v>
      </c>
      <c r="G229" s="47" t="s">
        <v>16</v>
      </c>
      <c r="H229" s="53">
        <v>75</v>
      </c>
      <c r="I229" s="53">
        <v>75</v>
      </c>
      <c r="J229" s="27">
        <f t="shared" ref="J229:J234" si="18">I229/H229*100</f>
        <v>100</v>
      </c>
      <c r="K229" s="283">
        <f>(J229+J230)/2</f>
        <v>100</v>
      </c>
      <c r="L229" s="380" t="s">
        <v>165</v>
      </c>
      <c r="M229" s="542"/>
      <c r="N229" s="465">
        <f>(SUM(J229:J248)/20)</f>
        <v>68.084564645697512</v>
      </c>
    </row>
    <row r="230" spans="1:14" ht="30" customHeight="1" x14ac:dyDescent="0.25">
      <c r="A230" s="257"/>
      <c r="B230" s="254"/>
      <c r="C230" s="341"/>
      <c r="D230" s="364"/>
      <c r="E230" s="99" t="s">
        <v>14</v>
      </c>
      <c r="F230" s="99" t="s">
        <v>17</v>
      </c>
      <c r="G230" s="47" t="s">
        <v>16</v>
      </c>
      <c r="H230" s="53">
        <v>75</v>
      </c>
      <c r="I230" s="53">
        <v>75</v>
      </c>
      <c r="J230" s="27">
        <f t="shared" si="18"/>
        <v>100</v>
      </c>
      <c r="K230" s="284"/>
      <c r="L230" s="387"/>
      <c r="M230" s="542"/>
      <c r="N230" s="465"/>
    </row>
    <row r="231" spans="1:14" ht="27" customHeight="1" x14ac:dyDescent="0.25">
      <c r="A231" s="257"/>
      <c r="B231" s="254"/>
      <c r="C231" s="341"/>
      <c r="D231" s="364"/>
      <c r="E231" s="319" t="s">
        <v>18</v>
      </c>
      <c r="F231" s="319" t="s">
        <v>50</v>
      </c>
      <c r="G231" s="47" t="s">
        <v>33</v>
      </c>
      <c r="H231" s="27">
        <v>683</v>
      </c>
      <c r="I231" s="27">
        <v>478</v>
      </c>
      <c r="J231" s="27">
        <f t="shared" si="18"/>
        <v>69.985358711566619</v>
      </c>
      <c r="K231" s="283">
        <f>(J231+J232)/2</f>
        <v>54.059870206390883</v>
      </c>
      <c r="L231" s="450" t="s">
        <v>165</v>
      </c>
      <c r="M231" s="542"/>
      <c r="N231" s="465"/>
    </row>
    <row r="232" spans="1:14" ht="38.25" customHeight="1" x14ac:dyDescent="0.25">
      <c r="A232" s="257"/>
      <c r="B232" s="254"/>
      <c r="C232" s="341"/>
      <c r="D232" s="364"/>
      <c r="E232" s="320"/>
      <c r="F232" s="320"/>
      <c r="G232" s="47" t="s">
        <v>32</v>
      </c>
      <c r="H232" s="27">
        <v>2798</v>
      </c>
      <c r="I232" s="27">
        <v>1067</v>
      </c>
      <c r="J232" s="27">
        <f t="shared" si="18"/>
        <v>38.134381701215155</v>
      </c>
      <c r="K232" s="284"/>
      <c r="L232" s="451"/>
      <c r="M232" s="542"/>
      <c r="N232" s="465"/>
    </row>
    <row r="233" spans="1:14" ht="69.75" customHeight="1" x14ac:dyDescent="0.25">
      <c r="A233" s="257"/>
      <c r="B233" s="254"/>
      <c r="C233" s="341"/>
      <c r="D233" s="364"/>
      <c r="E233" s="99" t="s">
        <v>18</v>
      </c>
      <c r="F233" s="99" t="s">
        <v>66</v>
      </c>
      <c r="G233" s="47" t="s">
        <v>32</v>
      </c>
      <c r="H233" s="27">
        <v>3080</v>
      </c>
      <c r="I233" s="27">
        <v>1578</v>
      </c>
      <c r="J233" s="27">
        <f t="shared" si="18"/>
        <v>51.233766233766232</v>
      </c>
      <c r="K233" s="119">
        <f>J233</f>
        <v>51.233766233766232</v>
      </c>
      <c r="L233" s="195" t="s">
        <v>165</v>
      </c>
      <c r="M233" s="542"/>
      <c r="N233" s="465"/>
    </row>
    <row r="234" spans="1:14" x14ac:dyDescent="0.25">
      <c r="A234" s="257"/>
      <c r="B234" s="254"/>
      <c r="C234" s="341"/>
      <c r="D234" s="364"/>
      <c r="E234" s="319" t="s">
        <v>18</v>
      </c>
      <c r="F234" s="319" t="s">
        <v>52</v>
      </c>
      <c r="G234" s="47" t="s">
        <v>33</v>
      </c>
      <c r="H234" s="27">
        <v>650</v>
      </c>
      <c r="I234" s="27">
        <v>354</v>
      </c>
      <c r="J234" s="27">
        <f t="shared" si="18"/>
        <v>54.46153846153846</v>
      </c>
      <c r="K234" s="321">
        <f>(J234+J235)/2</f>
        <v>53.950769230769225</v>
      </c>
      <c r="L234" s="281" t="s">
        <v>165</v>
      </c>
      <c r="M234" s="542"/>
      <c r="N234" s="465"/>
    </row>
    <row r="235" spans="1:14" ht="26.25" customHeight="1" x14ac:dyDescent="0.25">
      <c r="A235" s="257"/>
      <c r="B235" s="254"/>
      <c r="C235" s="341"/>
      <c r="D235" s="364"/>
      <c r="E235" s="320"/>
      <c r="F235" s="320"/>
      <c r="G235" s="47" t="s">
        <v>32</v>
      </c>
      <c r="H235" s="27">
        <v>1250</v>
      </c>
      <c r="I235" s="27">
        <v>668</v>
      </c>
      <c r="J235" s="27">
        <f t="shared" ref="J235:J240" si="19">I235/H235*100</f>
        <v>53.44</v>
      </c>
      <c r="K235" s="322"/>
      <c r="L235" s="282"/>
      <c r="M235" s="542"/>
      <c r="N235" s="465"/>
    </row>
    <row r="236" spans="1:14" ht="90.95" customHeight="1" x14ac:dyDescent="0.25">
      <c r="A236" s="257"/>
      <c r="B236" s="254"/>
      <c r="C236" s="341"/>
      <c r="D236" s="364"/>
      <c r="E236" s="99" t="s">
        <v>18</v>
      </c>
      <c r="F236" s="99" t="s">
        <v>64</v>
      </c>
      <c r="G236" s="47" t="s">
        <v>32</v>
      </c>
      <c r="H236" s="27">
        <v>3300</v>
      </c>
      <c r="I236" s="27">
        <v>1581</v>
      </c>
      <c r="J236" s="27">
        <f>I236/H236*100</f>
        <v>47.909090909090907</v>
      </c>
      <c r="K236" s="119">
        <f>J236</f>
        <v>47.909090909090907</v>
      </c>
      <c r="L236" s="212" t="s">
        <v>165</v>
      </c>
      <c r="M236" s="542"/>
      <c r="N236" s="465"/>
    </row>
    <row r="237" spans="1:14" s="3" customFormat="1" ht="21.75" customHeight="1" x14ac:dyDescent="0.25">
      <c r="A237" s="257"/>
      <c r="B237" s="254"/>
      <c r="C237" s="341"/>
      <c r="D237" s="364"/>
      <c r="E237" s="247" t="s">
        <v>18</v>
      </c>
      <c r="F237" s="247" t="s">
        <v>67</v>
      </c>
      <c r="G237" s="47" t="s">
        <v>33</v>
      </c>
      <c r="H237" s="27">
        <v>586</v>
      </c>
      <c r="I237" s="27">
        <v>0</v>
      </c>
      <c r="J237" s="27">
        <f>I237/H237*100</f>
        <v>0</v>
      </c>
      <c r="K237" s="269">
        <f>(J237+J238)/2</f>
        <v>39.590443686006829</v>
      </c>
      <c r="L237" s="500" t="s">
        <v>210</v>
      </c>
      <c r="M237" s="542"/>
      <c r="N237" s="465"/>
    </row>
    <row r="238" spans="1:14" s="3" customFormat="1" ht="51.75" customHeight="1" x14ac:dyDescent="0.25">
      <c r="A238" s="257"/>
      <c r="B238" s="254"/>
      <c r="C238" s="342"/>
      <c r="D238" s="365"/>
      <c r="E238" s="396"/>
      <c r="F238" s="396"/>
      <c r="G238" s="59" t="s">
        <v>32</v>
      </c>
      <c r="H238" s="27">
        <v>1172</v>
      </c>
      <c r="I238" s="27">
        <v>928</v>
      </c>
      <c r="J238" s="27">
        <f>I238/H238*100</f>
        <v>79.180887372013657</v>
      </c>
      <c r="K238" s="270"/>
      <c r="L238" s="501"/>
      <c r="M238" s="542"/>
      <c r="N238" s="465"/>
    </row>
    <row r="239" spans="1:14" ht="42" customHeight="1" x14ac:dyDescent="0.25">
      <c r="A239" s="354"/>
      <c r="B239" s="355"/>
      <c r="C239" s="247" t="s">
        <v>79</v>
      </c>
      <c r="D239" s="250" t="s">
        <v>13</v>
      </c>
      <c r="E239" s="99" t="s">
        <v>14</v>
      </c>
      <c r="F239" s="99" t="s">
        <v>15</v>
      </c>
      <c r="G239" s="47" t="s">
        <v>16</v>
      </c>
      <c r="H239" s="53">
        <v>75</v>
      </c>
      <c r="I239" s="53">
        <v>75</v>
      </c>
      <c r="J239" s="27">
        <f t="shared" si="19"/>
        <v>100</v>
      </c>
      <c r="K239" s="283">
        <f>(J239+J240)/2</f>
        <v>100</v>
      </c>
      <c r="L239" s="380" t="s">
        <v>165</v>
      </c>
      <c r="M239" s="542"/>
      <c r="N239" s="465"/>
    </row>
    <row r="240" spans="1:14" ht="42" customHeight="1" x14ac:dyDescent="0.25">
      <c r="A240" s="257"/>
      <c r="B240" s="254"/>
      <c r="C240" s="248"/>
      <c r="D240" s="251"/>
      <c r="E240" s="99" t="s">
        <v>14</v>
      </c>
      <c r="F240" s="99" t="s">
        <v>17</v>
      </c>
      <c r="G240" s="47" t="s">
        <v>16</v>
      </c>
      <c r="H240" s="53">
        <v>75</v>
      </c>
      <c r="I240" s="53">
        <v>75</v>
      </c>
      <c r="J240" s="27">
        <f t="shared" si="19"/>
        <v>100</v>
      </c>
      <c r="K240" s="284"/>
      <c r="L240" s="387"/>
      <c r="M240" s="542"/>
      <c r="N240" s="465"/>
    </row>
    <row r="241" spans="1:14" ht="105" customHeight="1" x14ac:dyDescent="0.25">
      <c r="A241" s="257"/>
      <c r="B241" s="254"/>
      <c r="C241" s="249"/>
      <c r="D241" s="252"/>
      <c r="E241" s="99" t="s">
        <v>18</v>
      </c>
      <c r="F241" s="99" t="s">
        <v>68</v>
      </c>
      <c r="G241" s="47" t="s">
        <v>32</v>
      </c>
      <c r="H241" s="27">
        <v>1440</v>
      </c>
      <c r="I241" s="27">
        <v>501</v>
      </c>
      <c r="J241" s="27">
        <f>I241/H241*100</f>
        <v>34.791666666666664</v>
      </c>
      <c r="K241" s="119">
        <f>J241</f>
        <v>34.791666666666664</v>
      </c>
      <c r="L241" s="231" t="s">
        <v>233</v>
      </c>
      <c r="M241" s="542"/>
      <c r="N241" s="465"/>
    </row>
    <row r="242" spans="1:14" ht="45" customHeight="1" x14ac:dyDescent="0.25">
      <c r="A242" s="257"/>
      <c r="B242" s="254"/>
      <c r="C242" s="247" t="s">
        <v>55</v>
      </c>
      <c r="D242" s="250" t="s">
        <v>13</v>
      </c>
      <c r="E242" s="99" t="s">
        <v>14</v>
      </c>
      <c r="F242" s="99" t="s">
        <v>15</v>
      </c>
      <c r="G242" s="47" t="s">
        <v>16</v>
      </c>
      <c r="H242" s="53">
        <v>75</v>
      </c>
      <c r="I242" s="53">
        <v>75</v>
      </c>
      <c r="J242" s="27">
        <f t="shared" ref="J242:J248" si="20">I242/H242*100</f>
        <v>100</v>
      </c>
      <c r="K242" s="283">
        <f>(J242+J243)/2</f>
        <v>100</v>
      </c>
      <c r="L242" s="373" t="s">
        <v>165</v>
      </c>
      <c r="M242" s="542"/>
      <c r="N242" s="465"/>
    </row>
    <row r="243" spans="1:14" ht="34.5" customHeight="1" x14ac:dyDescent="0.25">
      <c r="A243" s="257"/>
      <c r="B243" s="254"/>
      <c r="C243" s="248"/>
      <c r="D243" s="251"/>
      <c r="E243" s="99" t="s">
        <v>14</v>
      </c>
      <c r="F243" s="99" t="s">
        <v>17</v>
      </c>
      <c r="G243" s="47" t="s">
        <v>16</v>
      </c>
      <c r="H243" s="53">
        <v>75</v>
      </c>
      <c r="I243" s="53">
        <v>75</v>
      </c>
      <c r="J243" s="27">
        <f t="shared" si="20"/>
        <v>100</v>
      </c>
      <c r="K243" s="284"/>
      <c r="L243" s="386"/>
      <c r="M243" s="542"/>
      <c r="N243" s="465"/>
    </row>
    <row r="244" spans="1:14" ht="90" customHeight="1" x14ac:dyDescent="0.25">
      <c r="A244" s="257"/>
      <c r="B244" s="254"/>
      <c r="C244" s="249"/>
      <c r="D244" s="252"/>
      <c r="E244" s="99" t="s">
        <v>18</v>
      </c>
      <c r="F244" s="99" t="s">
        <v>56</v>
      </c>
      <c r="G244" s="108" t="s">
        <v>22</v>
      </c>
      <c r="H244" s="53">
        <v>250</v>
      </c>
      <c r="I244" s="53">
        <v>88</v>
      </c>
      <c r="J244" s="27">
        <f t="shared" si="20"/>
        <v>35.199999999999996</v>
      </c>
      <c r="K244" s="119">
        <f>J244</f>
        <v>35.199999999999996</v>
      </c>
      <c r="L244" s="231" t="s">
        <v>231</v>
      </c>
      <c r="M244" s="542"/>
      <c r="N244" s="465"/>
    </row>
    <row r="245" spans="1:14" ht="45" customHeight="1" x14ac:dyDescent="0.25">
      <c r="A245" s="257"/>
      <c r="B245" s="254"/>
      <c r="C245" s="247" t="s">
        <v>121</v>
      </c>
      <c r="D245" s="250" t="s">
        <v>13</v>
      </c>
      <c r="E245" s="99" t="s">
        <v>14</v>
      </c>
      <c r="F245" s="99" t="s">
        <v>15</v>
      </c>
      <c r="G245" s="47" t="s">
        <v>16</v>
      </c>
      <c r="H245" s="53">
        <v>75</v>
      </c>
      <c r="I245" s="53">
        <v>75</v>
      </c>
      <c r="J245" s="27">
        <f t="shared" si="20"/>
        <v>100</v>
      </c>
      <c r="K245" s="283">
        <f>(J245+J246)/2</f>
        <v>100</v>
      </c>
      <c r="L245" s="380" t="s">
        <v>165</v>
      </c>
      <c r="M245" s="542"/>
      <c r="N245" s="465"/>
    </row>
    <row r="246" spans="1:14" ht="30" customHeight="1" x14ac:dyDescent="0.25">
      <c r="A246" s="257"/>
      <c r="B246" s="254"/>
      <c r="C246" s="248"/>
      <c r="D246" s="251"/>
      <c r="E246" s="99" t="s">
        <v>14</v>
      </c>
      <c r="F246" s="99" t="s">
        <v>17</v>
      </c>
      <c r="G246" s="47" t="s">
        <v>16</v>
      </c>
      <c r="H246" s="53">
        <v>75</v>
      </c>
      <c r="I246" s="53">
        <v>75</v>
      </c>
      <c r="J246" s="27">
        <f t="shared" si="20"/>
        <v>100</v>
      </c>
      <c r="K246" s="284"/>
      <c r="L246" s="387"/>
      <c r="M246" s="542"/>
      <c r="N246" s="465"/>
    </row>
    <row r="247" spans="1:14" ht="30" customHeight="1" x14ac:dyDescent="0.25">
      <c r="A247" s="257"/>
      <c r="B247" s="254"/>
      <c r="C247" s="248"/>
      <c r="D247" s="251"/>
      <c r="E247" s="247" t="s">
        <v>18</v>
      </c>
      <c r="F247" s="101" t="s">
        <v>114</v>
      </c>
      <c r="G247" s="47" t="s">
        <v>59</v>
      </c>
      <c r="H247" s="27">
        <v>10030</v>
      </c>
      <c r="I247" s="27">
        <v>5025</v>
      </c>
      <c r="J247" s="27">
        <f t="shared" si="20"/>
        <v>50.099700897308075</v>
      </c>
      <c r="K247" s="119">
        <f>J247</f>
        <v>50.099700897308075</v>
      </c>
      <c r="L247" s="214" t="s">
        <v>165</v>
      </c>
      <c r="M247" s="542"/>
      <c r="N247" s="465"/>
    </row>
    <row r="248" spans="1:14" ht="30" customHeight="1" x14ac:dyDescent="0.25">
      <c r="A248" s="257"/>
      <c r="B248" s="254"/>
      <c r="C248" s="249"/>
      <c r="D248" s="252"/>
      <c r="E248" s="249"/>
      <c r="F248" s="101" t="s">
        <v>58</v>
      </c>
      <c r="G248" s="47" t="s">
        <v>59</v>
      </c>
      <c r="H248" s="27">
        <v>15300</v>
      </c>
      <c r="I248" s="27">
        <v>7230</v>
      </c>
      <c r="J248" s="27">
        <f t="shared" si="20"/>
        <v>47.254901960784309</v>
      </c>
      <c r="K248" s="119">
        <f>J248</f>
        <v>47.254901960784309</v>
      </c>
      <c r="L248" s="209" t="s">
        <v>165</v>
      </c>
      <c r="M248" s="542"/>
      <c r="N248" s="465"/>
    </row>
    <row r="249" spans="1:14" ht="30" customHeight="1" x14ac:dyDescent="0.25">
      <c r="A249" s="257"/>
      <c r="B249" s="254"/>
      <c r="C249" s="309" t="s">
        <v>62</v>
      </c>
      <c r="D249" s="309"/>
      <c r="E249" s="117" t="s">
        <v>14</v>
      </c>
      <c r="F249" s="54"/>
      <c r="G249" s="55"/>
      <c r="H249" s="63"/>
      <c r="I249" s="63"/>
      <c r="J249" s="33"/>
      <c r="K249" s="119">
        <f>(K229+K239+K242+K245)/4</f>
        <v>100</v>
      </c>
      <c r="L249" s="127"/>
      <c r="M249" s="542"/>
      <c r="N249" s="465"/>
    </row>
    <row r="250" spans="1:14" ht="30" customHeight="1" x14ac:dyDescent="0.25">
      <c r="A250" s="258"/>
      <c r="B250" s="255"/>
      <c r="C250" s="353"/>
      <c r="D250" s="310"/>
      <c r="E250" s="117" t="s">
        <v>18</v>
      </c>
      <c r="F250" s="54"/>
      <c r="G250" s="55"/>
      <c r="H250" s="63"/>
      <c r="I250" s="63"/>
      <c r="J250" s="29">
        <f>(J231+J232+J233+J234+J235+J236+J241+J244+J247+J248+J237+J238)/12</f>
        <v>46.80760774282917</v>
      </c>
      <c r="K250" s="119"/>
      <c r="L250" s="127"/>
      <c r="M250" s="542"/>
      <c r="N250" s="465"/>
    </row>
    <row r="251" spans="1:14" ht="44.25" customHeight="1" x14ac:dyDescent="0.25">
      <c r="A251" s="256">
        <v>13</v>
      </c>
      <c r="B251" s="323" t="s">
        <v>131</v>
      </c>
      <c r="C251" s="337" t="s">
        <v>157</v>
      </c>
      <c r="D251" s="438" t="s">
        <v>13</v>
      </c>
      <c r="E251" s="99" t="s">
        <v>14</v>
      </c>
      <c r="F251" s="99" t="s">
        <v>15</v>
      </c>
      <c r="G251" s="47" t="s">
        <v>16</v>
      </c>
      <c r="H251" s="53">
        <v>75</v>
      </c>
      <c r="I251" s="53">
        <v>75</v>
      </c>
      <c r="J251" s="27">
        <f>I251/H251*100</f>
        <v>100</v>
      </c>
      <c r="K251" s="283">
        <f>(J251+J252)/2</f>
        <v>100</v>
      </c>
      <c r="L251" s="380" t="s">
        <v>165</v>
      </c>
      <c r="M251" s="542"/>
      <c r="N251" s="372">
        <f>(SUM(J251:J268)/18)</f>
        <v>70.660594529708035</v>
      </c>
    </row>
    <row r="252" spans="1:14" ht="30" customHeight="1" x14ac:dyDescent="0.25">
      <c r="A252" s="257"/>
      <c r="B252" s="324"/>
      <c r="C252" s="351"/>
      <c r="D252" s="439"/>
      <c r="E252" s="99" t="s">
        <v>14</v>
      </c>
      <c r="F252" s="99" t="s">
        <v>17</v>
      </c>
      <c r="G252" s="47" t="s">
        <v>16</v>
      </c>
      <c r="H252" s="53">
        <v>75</v>
      </c>
      <c r="I252" s="53">
        <v>75</v>
      </c>
      <c r="J252" s="27">
        <f>I252/H252*100</f>
        <v>100</v>
      </c>
      <c r="K252" s="284"/>
      <c r="L252" s="387"/>
      <c r="M252" s="542"/>
      <c r="N252" s="372"/>
    </row>
    <row r="253" spans="1:14" ht="24.75" customHeight="1" x14ac:dyDescent="0.25">
      <c r="A253" s="257"/>
      <c r="B253" s="324"/>
      <c r="C253" s="351"/>
      <c r="D253" s="439"/>
      <c r="E253" s="319" t="s">
        <v>18</v>
      </c>
      <c r="F253" s="433" t="s">
        <v>51</v>
      </c>
      <c r="G253" s="47" t="s">
        <v>33</v>
      </c>
      <c r="H253" s="27">
        <v>940</v>
      </c>
      <c r="I253" s="27">
        <v>470</v>
      </c>
      <c r="J253" s="27">
        <f t="shared" ref="J253:J262" si="21">I253/H253*100</f>
        <v>50</v>
      </c>
      <c r="K253" s="283">
        <f>(J253+J254)/2</f>
        <v>50</v>
      </c>
      <c r="L253" s="502" t="s">
        <v>165</v>
      </c>
      <c r="M253" s="542"/>
      <c r="N253" s="372"/>
    </row>
    <row r="254" spans="1:14" ht="21.75" customHeight="1" x14ac:dyDescent="0.25">
      <c r="A254" s="257"/>
      <c r="B254" s="324"/>
      <c r="C254" s="351"/>
      <c r="D254" s="439"/>
      <c r="E254" s="320"/>
      <c r="F254" s="434"/>
      <c r="G254" s="47" t="s">
        <v>32</v>
      </c>
      <c r="H254" s="27">
        <v>2820</v>
      </c>
      <c r="I254" s="27">
        <v>1410</v>
      </c>
      <c r="J254" s="27">
        <f t="shared" si="21"/>
        <v>50</v>
      </c>
      <c r="K254" s="284"/>
      <c r="L254" s="457"/>
      <c r="M254" s="542"/>
      <c r="N254" s="372"/>
    </row>
    <row r="255" spans="1:14" x14ac:dyDescent="0.25">
      <c r="A255" s="257"/>
      <c r="B255" s="324"/>
      <c r="C255" s="351"/>
      <c r="D255" s="439"/>
      <c r="E255" s="247" t="s">
        <v>18</v>
      </c>
      <c r="F255" s="319" t="s">
        <v>52</v>
      </c>
      <c r="G255" s="47" t="s">
        <v>33</v>
      </c>
      <c r="H255" s="27">
        <v>412</v>
      </c>
      <c r="I255" s="27">
        <v>206</v>
      </c>
      <c r="J255" s="27">
        <f t="shared" si="21"/>
        <v>50</v>
      </c>
      <c r="K255" s="283">
        <f>(J255+J256)/2</f>
        <v>50.05</v>
      </c>
      <c r="L255" s="450" t="s">
        <v>165</v>
      </c>
      <c r="M255" s="542"/>
      <c r="N255" s="372"/>
    </row>
    <row r="256" spans="1:14" x14ac:dyDescent="0.25">
      <c r="A256" s="257"/>
      <c r="B256" s="324"/>
      <c r="C256" s="351"/>
      <c r="D256" s="439"/>
      <c r="E256" s="249"/>
      <c r="F256" s="320"/>
      <c r="G256" s="47" t="s">
        <v>32</v>
      </c>
      <c r="H256" s="27">
        <v>1000</v>
      </c>
      <c r="I256" s="27">
        <v>501</v>
      </c>
      <c r="J256" s="27">
        <f t="shared" si="21"/>
        <v>50.1</v>
      </c>
      <c r="K256" s="284"/>
      <c r="L256" s="451"/>
      <c r="M256" s="542"/>
      <c r="N256" s="372"/>
    </row>
    <row r="257" spans="1:14" s="3" customFormat="1" ht="55.5" customHeight="1" x14ac:dyDescent="0.25">
      <c r="A257" s="257"/>
      <c r="B257" s="324"/>
      <c r="C257" s="351"/>
      <c r="D257" s="439"/>
      <c r="E257" s="247" t="s">
        <v>18</v>
      </c>
      <c r="F257" s="247" t="s">
        <v>67</v>
      </c>
      <c r="G257" s="47" t="s">
        <v>33</v>
      </c>
      <c r="H257" s="27">
        <v>74</v>
      </c>
      <c r="I257" s="27">
        <v>28</v>
      </c>
      <c r="J257" s="27">
        <f t="shared" si="21"/>
        <v>37.837837837837839</v>
      </c>
      <c r="K257" s="269">
        <f>(J257+J258)/2</f>
        <v>31.918918918918919</v>
      </c>
      <c r="L257" s="411" t="s">
        <v>191</v>
      </c>
      <c r="M257" s="542"/>
      <c r="N257" s="372"/>
    </row>
    <row r="258" spans="1:14" s="3" customFormat="1" ht="99" customHeight="1" x14ac:dyDescent="0.25">
      <c r="A258" s="257"/>
      <c r="B258" s="324"/>
      <c r="C258" s="351"/>
      <c r="D258" s="439"/>
      <c r="E258" s="396"/>
      <c r="F258" s="396"/>
      <c r="G258" s="59" t="s">
        <v>32</v>
      </c>
      <c r="H258" s="31">
        <v>50</v>
      </c>
      <c r="I258" s="31">
        <v>13</v>
      </c>
      <c r="J258" s="31">
        <f t="shared" si="21"/>
        <v>26</v>
      </c>
      <c r="K258" s="511"/>
      <c r="L258" s="521"/>
      <c r="M258" s="542"/>
      <c r="N258" s="372"/>
    </row>
    <row r="259" spans="1:14" s="3" customFormat="1" ht="53.25" customHeight="1" x14ac:dyDescent="0.25">
      <c r="A259" s="257"/>
      <c r="B259" s="324"/>
      <c r="C259" s="337" t="s">
        <v>198</v>
      </c>
      <c r="D259" s="403" t="s">
        <v>13</v>
      </c>
      <c r="E259" s="140" t="s">
        <v>14</v>
      </c>
      <c r="F259" s="140" t="s">
        <v>15</v>
      </c>
      <c r="G259" s="138" t="s">
        <v>16</v>
      </c>
      <c r="H259" s="21">
        <v>75</v>
      </c>
      <c r="I259" s="21">
        <v>75</v>
      </c>
      <c r="J259" s="31">
        <f t="shared" si="21"/>
        <v>100</v>
      </c>
      <c r="K259" s="269">
        <f>(J259+J260)/2</f>
        <v>100</v>
      </c>
      <c r="L259" s="393" t="s">
        <v>165</v>
      </c>
      <c r="M259" s="542"/>
      <c r="N259" s="372"/>
    </row>
    <row r="260" spans="1:14" s="3" customFormat="1" ht="37.5" customHeight="1" x14ac:dyDescent="0.25">
      <c r="A260" s="257"/>
      <c r="B260" s="324"/>
      <c r="C260" s="351"/>
      <c r="D260" s="404"/>
      <c r="E260" s="140" t="s">
        <v>14</v>
      </c>
      <c r="F260" s="140" t="s">
        <v>17</v>
      </c>
      <c r="G260" s="138" t="s">
        <v>16</v>
      </c>
      <c r="H260" s="21">
        <v>75</v>
      </c>
      <c r="I260" s="21">
        <v>75</v>
      </c>
      <c r="J260" s="31">
        <f t="shared" si="21"/>
        <v>100</v>
      </c>
      <c r="K260" s="511"/>
      <c r="L260" s="394"/>
      <c r="M260" s="542"/>
      <c r="N260" s="372"/>
    </row>
    <row r="261" spans="1:14" s="3" customFormat="1" ht="118.5" customHeight="1" x14ac:dyDescent="0.25">
      <c r="A261" s="257"/>
      <c r="B261" s="324"/>
      <c r="C261" s="335"/>
      <c r="D261" s="405"/>
      <c r="E261" s="140" t="s">
        <v>18</v>
      </c>
      <c r="F261" s="140" t="s">
        <v>68</v>
      </c>
      <c r="G261" s="138" t="s">
        <v>32</v>
      </c>
      <c r="H261" s="21">
        <v>10</v>
      </c>
      <c r="I261" s="21">
        <v>5</v>
      </c>
      <c r="J261" s="21">
        <f t="shared" si="21"/>
        <v>50</v>
      </c>
      <c r="K261" s="133">
        <f>J261</f>
        <v>50</v>
      </c>
      <c r="L261" s="194" t="s">
        <v>165</v>
      </c>
      <c r="M261" s="542"/>
      <c r="N261" s="372"/>
    </row>
    <row r="262" spans="1:14" ht="45" customHeight="1" x14ac:dyDescent="0.25">
      <c r="A262" s="257"/>
      <c r="B262" s="324"/>
      <c r="C262" s="415" t="s">
        <v>80</v>
      </c>
      <c r="D262" s="392" t="s">
        <v>13</v>
      </c>
      <c r="E262" s="141" t="s">
        <v>14</v>
      </c>
      <c r="F262" s="141" t="s">
        <v>15</v>
      </c>
      <c r="G262" s="148" t="s">
        <v>16</v>
      </c>
      <c r="H262" s="52">
        <v>75</v>
      </c>
      <c r="I262" s="52">
        <v>75</v>
      </c>
      <c r="J262" s="32">
        <f t="shared" si="21"/>
        <v>100</v>
      </c>
      <c r="K262" s="408">
        <f>(J262+J263)/2</f>
        <v>100</v>
      </c>
      <c r="L262" s="374" t="s">
        <v>165</v>
      </c>
      <c r="M262" s="542"/>
      <c r="N262" s="372"/>
    </row>
    <row r="263" spans="1:14" ht="30" customHeight="1" x14ac:dyDescent="0.25">
      <c r="A263" s="257"/>
      <c r="B263" s="324"/>
      <c r="C263" s="295"/>
      <c r="D263" s="349"/>
      <c r="E263" s="99" t="s">
        <v>14</v>
      </c>
      <c r="F263" s="99" t="s">
        <v>17</v>
      </c>
      <c r="G263" s="47" t="s">
        <v>16</v>
      </c>
      <c r="H263" s="53">
        <v>75</v>
      </c>
      <c r="I263" s="53">
        <v>75</v>
      </c>
      <c r="J263" s="27">
        <v>100</v>
      </c>
      <c r="K263" s="284"/>
      <c r="L263" s="386"/>
      <c r="M263" s="542"/>
      <c r="N263" s="372"/>
    </row>
    <row r="264" spans="1:14" ht="75" customHeight="1" x14ac:dyDescent="0.25">
      <c r="A264" s="257"/>
      <c r="B264" s="324"/>
      <c r="C264" s="295"/>
      <c r="D264" s="416"/>
      <c r="E264" s="58" t="s">
        <v>18</v>
      </c>
      <c r="F264" s="58" t="s">
        <v>81</v>
      </c>
      <c r="G264" s="102" t="s">
        <v>71</v>
      </c>
      <c r="H264" s="31">
        <v>112</v>
      </c>
      <c r="I264" s="31">
        <v>58</v>
      </c>
      <c r="J264" s="31">
        <f>I264/H264*100</f>
        <v>51.785714285714292</v>
      </c>
      <c r="K264" s="120">
        <f>J264</f>
        <v>51.785714285714292</v>
      </c>
      <c r="L264" s="191" t="s">
        <v>165</v>
      </c>
      <c r="M264" s="542"/>
      <c r="N264" s="372"/>
    </row>
    <row r="265" spans="1:14" ht="45" customHeight="1" x14ac:dyDescent="0.25">
      <c r="A265" s="257"/>
      <c r="B265" s="324"/>
      <c r="C265" s="294" t="s">
        <v>55</v>
      </c>
      <c r="D265" s="292" t="s">
        <v>13</v>
      </c>
      <c r="E265" s="104" t="s">
        <v>14</v>
      </c>
      <c r="F265" s="104" t="s">
        <v>15</v>
      </c>
      <c r="G265" s="46" t="s">
        <v>16</v>
      </c>
      <c r="H265" s="98">
        <v>75</v>
      </c>
      <c r="I265" s="98">
        <v>75</v>
      </c>
      <c r="J265" s="21">
        <f>I265/H265*100</f>
        <v>100</v>
      </c>
      <c r="K265" s="360">
        <f>(J265+J266)/2</f>
        <v>100</v>
      </c>
      <c r="L265" s="448" t="s">
        <v>165</v>
      </c>
      <c r="M265" s="542"/>
      <c r="N265" s="372"/>
    </row>
    <row r="266" spans="1:14" ht="30" customHeight="1" x14ac:dyDescent="0.25">
      <c r="A266" s="257"/>
      <c r="B266" s="324"/>
      <c r="C266" s="295"/>
      <c r="D266" s="293"/>
      <c r="E266" s="104" t="s">
        <v>14</v>
      </c>
      <c r="F266" s="104" t="s">
        <v>17</v>
      </c>
      <c r="G266" s="46" t="s">
        <v>16</v>
      </c>
      <c r="H266" s="98">
        <v>75</v>
      </c>
      <c r="I266" s="98">
        <v>75</v>
      </c>
      <c r="J266" s="21">
        <f>I266/H266*100</f>
        <v>100</v>
      </c>
      <c r="K266" s="360"/>
      <c r="L266" s="455"/>
      <c r="M266" s="542"/>
      <c r="N266" s="372"/>
    </row>
    <row r="267" spans="1:14" ht="90" customHeight="1" x14ac:dyDescent="0.25">
      <c r="A267" s="257"/>
      <c r="B267" s="324"/>
      <c r="C267" s="295"/>
      <c r="D267" s="293"/>
      <c r="E267" s="104" t="s">
        <v>18</v>
      </c>
      <c r="F267" s="104" t="s">
        <v>56</v>
      </c>
      <c r="G267" s="106" t="s">
        <v>22</v>
      </c>
      <c r="H267" s="21">
        <v>203</v>
      </c>
      <c r="I267" s="21">
        <v>104</v>
      </c>
      <c r="J267" s="21">
        <f>I267/H267*100</f>
        <v>51.231527093596064</v>
      </c>
      <c r="K267" s="20">
        <f>J267</f>
        <v>51.231527093596064</v>
      </c>
      <c r="L267" s="196" t="s">
        <v>165</v>
      </c>
      <c r="M267" s="542"/>
      <c r="N267" s="372"/>
    </row>
    <row r="268" spans="1:14" ht="135" customHeight="1" x14ac:dyDescent="0.25">
      <c r="A268" s="257"/>
      <c r="B268" s="254"/>
      <c r="C268" s="100" t="s">
        <v>73</v>
      </c>
      <c r="D268" s="123" t="s">
        <v>13</v>
      </c>
      <c r="E268" s="100" t="s">
        <v>18</v>
      </c>
      <c r="F268" s="100" t="s">
        <v>73</v>
      </c>
      <c r="G268" s="103" t="s">
        <v>22</v>
      </c>
      <c r="H268" s="32">
        <v>233</v>
      </c>
      <c r="I268" s="32">
        <v>128</v>
      </c>
      <c r="J268" s="32">
        <f>I268/H268*100</f>
        <v>54.935622317596568</v>
      </c>
      <c r="K268" s="122">
        <f>J268</f>
        <v>54.935622317596568</v>
      </c>
      <c r="L268" s="191" t="s">
        <v>165</v>
      </c>
      <c r="M268" s="542"/>
      <c r="N268" s="372"/>
    </row>
    <row r="269" spans="1:14" ht="30" customHeight="1" x14ac:dyDescent="0.25">
      <c r="A269" s="257"/>
      <c r="B269" s="254"/>
      <c r="C269" s="309" t="s">
        <v>62</v>
      </c>
      <c r="D269" s="309"/>
      <c r="E269" s="117" t="s">
        <v>14</v>
      </c>
      <c r="F269" s="54"/>
      <c r="G269" s="55"/>
      <c r="H269" s="63"/>
      <c r="I269" s="63"/>
      <c r="J269" s="33"/>
      <c r="K269" s="119">
        <f>(K251+K262+K265+K259)/4</f>
        <v>100</v>
      </c>
      <c r="L269" s="127"/>
      <c r="M269" s="542"/>
      <c r="N269" s="372"/>
    </row>
    <row r="270" spans="1:14" ht="30" customHeight="1" x14ac:dyDescent="0.25">
      <c r="A270" s="258"/>
      <c r="B270" s="255"/>
      <c r="C270" s="353"/>
      <c r="D270" s="353"/>
      <c r="E270" s="124" t="s">
        <v>18</v>
      </c>
      <c r="F270" s="65"/>
      <c r="G270" s="66"/>
      <c r="H270" s="67"/>
      <c r="I270" s="67"/>
      <c r="J270" s="34">
        <f>(J253+J254+J255+J256+J264+J267+J268+J257+J258+J261)/10</f>
        <v>47.189070153474475</v>
      </c>
      <c r="K270" s="120"/>
      <c r="L270" s="127"/>
      <c r="M270" s="542"/>
      <c r="N270" s="372"/>
    </row>
    <row r="271" spans="1:14" ht="49.5" customHeight="1" x14ac:dyDescent="0.25">
      <c r="A271" s="256">
        <v>14</v>
      </c>
      <c r="B271" s="323" t="s">
        <v>130</v>
      </c>
      <c r="C271" s="294" t="s">
        <v>53</v>
      </c>
      <c r="D271" s="292" t="s">
        <v>13</v>
      </c>
      <c r="E271" s="104" t="s">
        <v>14</v>
      </c>
      <c r="F271" s="104" t="s">
        <v>15</v>
      </c>
      <c r="G271" s="46" t="s">
        <v>16</v>
      </c>
      <c r="H271" s="98">
        <v>75</v>
      </c>
      <c r="I271" s="98">
        <v>75</v>
      </c>
      <c r="J271" s="21">
        <f t="shared" ref="J271:J276" si="22">I271/H271*100</f>
        <v>100</v>
      </c>
      <c r="K271" s="360">
        <f>(J271+J272)/2</f>
        <v>100</v>
      </c>
      <c r="L271" s="458" t="s">
        <v>165</v>
      </c>
      <c r="M271" s="542"/>
      <c r="N271" s="372">
        <f>(SUM(J271:J276)/6)</f>
        <v>89.3888888888889</v>
      </c>
    </row>
    <row r="272" spans="1:14" ht="39.75" customHeight="1" x14ac:dyDescent="0.25">
      <c r="A272" s="257"/>
      <c r="B272" s="324"/>
      <c r="C272" s="295"/>
      <c r="D272" s="293"/>
      <c r="E272" s="104" t="s">
        <v>14</v>
      </c>
      <c r="F272" s="104" t="s">
        <v>17</v>
      </c>
      <c r="G272" s="46" t="s">
        <v>16</v>
      </c>
      <c r="H272" s="98">
        <v>75</v>
      </c>
      <c r="I272" s="98">
        <v>75</v>
      </c>
      <c r="J272" s="21">
        <f t="shared" si="22"/>
        <v>100</v>
      </c>
      <c r="K272" s="360"/>
      <c r="L272" s="413"/>
      <c r="M272" s="542"/>
      <c r="N272" s="372"/>
    </row>
    <row r="273" spans="1:14" ht="111" customHeight="1" x14ac:dyDescent="0.25">
      <c r="A273" s="257"/>
      <c r="B273" s="324"/>
      <c r="C273" s="295"/>
      <c r="D273" s="293"/>
      <c r="E273" s="104" t="s">
        <v>18</v>
      </c>
      <c r="F273" s="104" t="s">
        <v>68</v>
      </c>
      <c r="G273" s="46" t="s">
        <v>32</v>
      </c>
      <c r="H273" s="98">
        <v>380</v>
      </c>
      <c r="I273" s="98">
        <v>323</v>
      </c>
      <c r="J273" s="21">
        <f t="shared" si="22"/>
        <v>85</v>
      </c>
      <c r="K273" s="20">
        <f>J273</f>
        <v>85</v>
      </c>
      <c r="L273" s="196" t="s">
        <v>165</v>
      </c>
      <c r="M273" s="542"/>
      <c r="N273" s="372"/>
    </row>
    <row r="274" spans="1:14" ht="43.5" customHeight="1" x14ac:dyDescent="0.25">
      <c r="A274" s="257"/>
      <c r="B274" s="324"/>
      <c r="C274" s="294" t="s">
        <v>55</v>
      </c>
      <c r="D274" s="292" t="s">
        <v>13</v>
      </c>
      <c r="E274" s="104" t="s">
        <v>14</v>
      </c>
      <c r="F274" s="104" t="s">
        <v>15</v>
      </c>
      <c r="G274" s="46" t="s">
        <v>16</v>
      </c>
      <c r="H274" s="98">
        <v>75</v>
      </c>
      <c r="I274" s="98">
        <v>75</v>
      </c>
      <c r="J274" s="21">
        <f t="shared" si="22"/>
        <v>100</v>
      </c>
      <c r="K274" s="360">
        <f>(J274+J275)/2</f>
        <v>100</v>
      </c>
      <c r="L274" s="458" t="s">
        <v>165</v>
      </c>
      <c r="M274" s="542"/>
      <c r="N274" s="372"/>
    </row>
    <row r="275" spans="1:14" ht="32.25" customHeight="1" x14ac:dyDescent="0.25">
      <c r="A275" s="257"/>
      <c r="B275" s="324"/>
      <c r="C275" s="295"/>
      <c r="D275" s="293"/>
      <c r="E275" s="104" t="s">
        <v>14</v>
      </c>
      <c r="F275" s="104" t="s">
        <v>17</v>
      </c>
      <c r="G275" s="46" t="s">
        <v>16</v>
      </c>
      <c r="H275" s="98">
        <v>75</v>
      </c>
      <c r="I275" s="98">
        <v>75</v>
      </c>
      <c r="J275" s="21">
        <f t="shared" si="22"/>
        <v>100</v>
      </c>
      <c r="K275" s="360"/>
      <c r="L275" s="413"/>
      <c r="M275" s="542"/>
      <c r="N275" s="372"/>
    </row>
    <row r="276" spans="1:14" ht="90" customHeight="1" x14ac:dyDescent="0.25">
      <c r="A276" s="257"/>
      <c r="B276" s="324"/>
      <c r="C276" s="295"/>
      <c r="D276" s="293"/>
      <c r="E276" s="104" t="s">
        <v>18</v>
      </c>
      <c r="F276" s="104" t="s">
        <v>56</v>
      </c>
      <c r="G276" s="106" t="s">
        <v>22</v>
      </c>
      <c r="H276" s="98">
        <v>150</v>
      </c>
      <c r="I276" s="98">
        <v>77</v>
      </c>
      <c r="J276" s="21">
        <f t="shared" si="22"/>
        <v>51.333333333333329</v>
      </c>
      <c r="K276" s="20">
        <f>J276</f>
        <v>51.333333333333329</v>
      </c>
      <c r="L276" s="183" t="s">
        <v>165</v>
      </c>
      <c r="M276" s="542"/>
      <c r="N276" s="372"/>
    </row>
    <row r="277" spans="1:14" ht="30" customHeight="1" x14ac:dyDescent="0.25">
      <c r="A277" s="257"/>
      <c r="B277" s="254"/>
      <c r="C277" s="366" t="s">
        <v>62</v>
      </c>
      <c r="D277" s="366" t="s">
        <v>13</v>
      </c>
      <c r="E277" s="125" t="s">
        <v>14</v>
      </c>
      <c r="F277" s="68"/>
      <c r="G277" s="69"/>
      <c r="H277" s="68"/>
      <c r="I277" s="68"/>
      <c r="J277" s="35"/>
      <c r="K277" s="122">
        <f>(K271+K274)/2</f>
        <v>100</v>
      </c>
      <c r="L277" s="127"/>
      <c r="M277" s="542"/>
      <c r="N277" s="372"/>
    </row>
    <row r="278" spans="1:14" ht="30" customHeight="1" x14ac:dyDescent="0.25">
      <c r="A278" s="258"/>
      <c r="B278" s="255"/>
      <c r="C278" s="353"/>
      <c r="D278" s="353"/>
      <c r="E278" s="117" t="s">
        <v>18</v>
      </c>
      <c r="F278" s="63"/>
      <c r="G278" s="64"/>
      <c r="H278" s="63"/>
      <c r="I278" s="63"/>
      <c r="J278" s="29">
        <f>(J273+J276)/2</f>
        <v>68.166666666666657</v>
      </c>
      <c r="K278" s="119"/>
      <c r="L278" s="127"/>
      <c r="M278" s="542"/>
      <c r="N278" s="372"/>
    </row>
    <row r="279" spans="1:14" ht="45" customHeight="1" x14ac:dyDescent="0.25">
      <c r="A279" s="256">
        <v>15</v>
      </c>
      <c r="B279" s="323" t="s">
        <v>129</v>
      </c>
      <c r="C279" s="294" t="s">
        <v>106</v>
      </c>
      <c r="D279" s="292" t="s">
        <v>13</v>
      </c>
      <c r="E279" s="22" t="s">
        <v>14</v>
      </c>
      <c r="F279" s="99" t="s">
        <v>15</v>
      </c>
      <c r="G279" s="47" t="s">
        <v>16</v>
      </c>
      <c r="H279" s="53">
        <v>75</v>
      </c>
      <c r="I279" s="53">
        <v>75</v>
      </c>
      <c r="J279" s="27">
        <f>I279/H279*100</f>
        <v>100</v>
      </c>
      <c r="K279" s="283">
        <f>(J279+J280)/2</f>
        <v>100</v>
      </c>
      <c r="L279" s="380" t="s">
        <v>165</v>
      </c>
      <c r="M279" s="542"/>
      <c r="N279" s="372">
        <f>(SUM(J279:J314)/36)</f>
        <v>68.313101364063698</v>
      </c>
    </row>
    <row r="280" spans="1:14" ht="30" customHeight="1" x14ac:dyDescent="0.25">
      <c r="A280" s="257"/>
      <c r="B280" s="324"/>
      <c r="C280" s="295"/>
      <c r="D280" s="293"/>
      <c r="E280" s="22" t="s">
        <v>14</v>
      </c>
      <c r="F280" s="99" t="s">
        <v>17</v>
      </c>
      <c r="G280" s="47" t="s">
        <v>16</v>
      </c>
      <c r="H280" s="53">
        <v>75</v>
      </c>
      <c r="I280" s="53">
        <v>75</v>
      </c>
      <c r="J280" s="27">
        <f>I280/H280*100</f>
        <v>100</v>
      </c>
      <c r="K280" s="284"/>
      <c r="L280" s="447"/>
      <c r="M280" s="542"/>
      <c r="N280" s="372"/>
    </row>
    <row r="281" spans="1:14" ht="29.25" customHeight="1" x14ac:dyDescent="0.25">
      <c r="A281" s="257"/>
      <c r="B281" s="324"/>
      <c r="C281" s="295"/>
      <c r="D281" s="293"/>
      <c r="E281" s="346" t="s">
        <v>18</v>
      </c>
      <c r="F281" s="319" t="s">
        <v>47</v>
      </c>
      <c r="G281" s="108" t="s">
        <v>48</v>
      </c>
      <c r="H281" s="27">
        <v>2524</v>
      </c>
      <c r="I281" s="27">
        <v>850</v>
      </c>
      <c r="J281" s="27">
        <f t="shared" ref="J281:J294" si="23">I281/H281*100</f>
        <v>33.676703645007919</v>
      </c>
      <c r="K281" s="499">
        <f>(J281+J282)/2</f>
        <v>46.622269259614256</v>
      </c>
      <c r="L281" s="358" t="s">
        <v>234</v>
      </c>
      <c r="M281" s="542"/>
      <c r="N281" s="372"/>
    </row>
    <row r="282" spans="1:14" ht="49.5" customHeight="1" x14ac:dyDescent="0.25">
      <c r="A282" s="257"/>
      <c r="B282" s="324"/>
      <c r="C282" s="295"/>
      <c r="D282" s="293"/>
      <c r="E282" s="347"/>
      <c r="F282" s="320"/>
      <c r="G282" s="108" t="s">
        <v>32</v>
      </c>
      <c r="H282" s="27">
        <v>9302</v>
      </c>
      <c r="I282" s="27">
        <v>5541</v>
      </c>
      <c r="J282" s="27">
        <f t="shared" si="23"/>
        <v>59.567834874220594</v>
      </c>
      <c r="K282" s="499"/>
      <c r="L282" s="359"/>
      <c r="M282" s="542"/>
      <c r="N282" s="372"/>
    </row>
    <row r="283" spans="1:14" ht="28.5" customHeight="1" x14ac:dyDescent="0.25">
      <c r="A283" s="257"/>
      <c r="B283" s="324"/>
      <c r="C283" s="295"/>
      <c r="D283" s="293"/>
      <c r="E283" s="418" t="s">
        <v>18</v>
      </c>
      <c r="F283" s="247" t="s">
        <v>158</v>
      </c>
      <c r="G283" s="47" t="s">
        <v>33</v>
      </c>
      <c r="H283" s="27">
        <v>1465</v>
      </c>
      <c r="I283" s="27">
        <v>1949</v>
      </c>
      <c r="J283" s="27">
        <f t="shared" si="23"/>
        <v>133.03754266211604</v>
      </c>
      <c r="K283" s="321">
        <f>(J283+J284)/2</f>
        <v>125.73992517721187</v>
      </c>
      <c r="L283" s="370"/>
      <c r="M283" s="542"/>
      <c r="N283" s="372"/>
    </row>
    <row r="284" spans="1:14" ht="36" customHeight="1" x14ac:dyDescent="0.25">
      <c r="A284" s="257"/>
      <c r="B284" s="324"/>
      <c r="C284" s="295"/>
      <c r="D284" s="293"/>
      <c r="E284" s="420"/>
      <c r="F284" s="249"/>
      <c r="G284" s="47" t="s">
        <v>32</v>
      </c>
      <c r="H284" s="27">
        <v>5200</v>
      </c>
      <c r="I284" s="27">
        <v>6159</v>
      </c>
      <c r="J284" s="27">
        <f t="shared" si="23"/>
        <v>118.44230769230771</v>
      </c>
      <c r="K284" s="322"/>
      <c r="L284" s="370"/>
      <c r="M284" s="542"/>
      <c r="N284" s="372"/>
    </row>
    <row r="285" spans="1:14" ht="21.75" customHeight="1" x14ac:dyDescent="0.25">
      <c r="A285" s="257"/>
      <c r="B285" s="324"/>
      <c r="C285" s="295"/>
      <c r="D285" s="293"/>
      <c r="E285" s="346" t="s">
        <v>18</v>
      </c>
      <c r="F285" s="250" t="s">
        <v>51</v>
      </c>
      <c r="G285" s="47" t="s">
        <v>33</v>
      </c>
      <c r="H285" s="27">
        <v>6934</v>
      </c>
      <c r="I285" s="27">
        <v>4009</v>
      </c>
      <c r="J285" s="27">
        <f t="shared" si="23"/>
        <v>57.81655610037496</v>
      </c>
      <c r="K285" s="321">
        <f>(J285+J286)/2</f>
        <v>63.165863589244935</v>
      </c>
      <c r="L285" s="370"/>
      <c r="M285" s="542"/>
      <c r="N285" s="372"/>
    </row>
    <row r="286" spans="1:14" x14ac:dyDescent="0.25">
      <c r="A286" s="257"/>
      <c r="B286" s="324"/>
      <c r="C286" s="295"/>
      <c r="D286" s="293"/>
      <c r="E286" s="347"/>
      <c r="F286" s="252"/>
      <c r="G286" s="47" t="s">
        <v>32</v>
      </c>
      <c r="H286" s="27">
        <v>15490</v>
      </c>
      <c r="I286" s="27">
        <v>10613</v>
      </c>
      <c r="J286" s="27">
        <f t="shared" si="23"/>
        <v>68.515171078114918</v>
      </c>
      <c r="K286" s="322"/>
      <c r="L286" s="370"/>
      <c r="M286" s="542"/>
      <c r="N286" s="372"/>
    </row>
    <row r="287" spans="1:14" ht="15" customHeight="1" x14ac:dyDescent="0.25">
      <c r="A287" s="257"/>
      <c r="B287" s="324"/>
      <c r="C287" s="295"/>
      <c r="D287" s="293"/>
      <c r="E287" s="346" t="s">
        <v>18</v>
      </c>
      <c r="F287" s="319" t="s">
        <v>52</v>
      </c>
      <c r="G287" s="47" t="s">
        <v>33</v>
      </c>
      <c r="H287" s="27">
        <v>2251</v>
      </c>
      <c r="I287" s="27">
        <v>223</v>
      </c>
      <c r="J287" s="27">
        <f t="shared" si="23"/>
        <v>9.9067081297201245</v>
      </c>
      <c r="K287" s="321">
        <f>(J287+J288)/2</f>
        <v>25.019904990785989</v>
      </c>
      <c r="L287" s="371" t="s">
        <v>186</v>
      </c>
      <c r="M287" s="542"/>
      <c r="N287" s="372"/>
    </row>
    <row r="288" spans="1:14" x14ac:dyDescent="0.25">
      <c r="A288" s="257"/>
      <c r="B288" s="324"/>
      <c r="C288" s="295"/>
      <c r="D288" s="293"/>
      <c r="E288" s="347"/>
      <c r="F288" s="320"/>
      <c r="G288" s="47" t="s">
        <v>32</v>
      </c>
      <c r="H288" s="27">
        <v>6912</v>
      </c>
      <c r="I288" s="27">
        <v>2774</v>
      </c>
      <c r="J288" s="27">
        <f t="shared" si="23"/>
        <v>40.133101851851855</v>
      </c>
      <c r="K288" s="322"/>
      <c r="L288" s="371"/>
      <c r="M288" s="542"/>
      <c r="N288" s="372"/>
    </row>
    <row r="289" spans="1:14" ht="30" x14ac:dyDescent="0.25">
      <c r="A289" s="257"/>
      <c r="B289" s="324"/>
      <c r="C289" s="295"/>
      <c r="D289" s="293"/>
      <c r="E289" s="22" t="s">
        <v>18</v>
      </c>
      <c r="F289" s="99" t="s">
        <v>64</v>
      </c>
      <c r="G289" s="47" t="s">
        <v>32</v>
      </c>
      <c r="H289" s="27">
        <v>5787</v>
      </c>
      <c r="I289" s="27">
        <v>1523</v>
      </c>
      <c r="J289" s="27">
        <f>I289/H289*100</f>
        <v>26.317608432693966</v>
      </c>
      <c r="K289" s="118">
        <f>J289</f>
        <v>26.317608432693966</v>
      </c>
      <c r="L289" s="235" t="s">
        <v>170</v>
      </c>
      <c r="M289" s="542"/>
      <c r="N289" s="372"/>
    </row>
    <row r="290" spans="1:14" ht="49.5" customHeight="1" x14ac:dyDescent="0.25">
      <c r="A290" s="257"/>
      <c r="B290" s="324"/>
      <c r="C290" s="295"/>
      <c r="D290" s="293"/>
      <c r="E290" s="22" t="s">
        <v>18</v>
      </c>
      <c r="F290" s="99" t="s">
        <v>65</v>
      </c>
      <c r="G290" s="47" t="s">
        <v>32</v>
      </c>
      <c r="H290" s="27">
        <v>1269</v>
      </c>
      <c r="I290" s="27">
        <v>0</v>
      </c>
      <c r="J290" s="27">
        <f t="shared" si="23"/>
        <v>0</v>
      </c>
      <c r="K290" s="118">
        <f>J290</f>
        <v>0</v>
      </c>
      <c r="L290" s="235" t="s">
        <v>215</v>
      </c>
      <c r="M290" s="542"/>
      <c r="N290" s="372"/>
    </row>
    <row r="291" spans="1:14" ht="42.75" customHeight="1" x14ac:dyDescent="0.25">
      <c r="A291" s="257"/>
      <c r="B291" s="324"/>
      <c r="C291" s="295"/>
      <c r="D291" s="293"/>
      <c r="E291" s="22" t="s">
        <v>18</v>
      </c>
      <c r="F291" s="99" t="s">
        <v>66</v>
      </c>
      <c r="G291" s="47" t="s">
        <v>32</v>
      </c>
      <c r="H291" s="27">
        <v>450</v>
      </c>
      <c r="I291" s="27">
        <v>251</v>
      </c>
      <c r="J291" s="27">
        <f>I291/H291*100</f>
        <v>55.777777777777779</v>
      </c>
      <c r="K291" s="118">
        <f>J291</f>
        <v>55.777777777777779</v>
      </c>
      <c r="L291" s="223" t="s">
        <v>165</v>
      </c>
      <c r="M291" s="542"/>
      <c r="N291" s="372"/>
    </row>
    <row r="292" spans="1:14" ht="45.75" customHeight="1" x14ac:dyDescent="0.25">
      <c r="A292" s="257"/>
      <c r="B292" s="324"/>
      <c r="C292" s="295"/>
      <c r="D292" s="293"/>
      <c r="E292" s="418" t="s">
        <v>18</v>
      </c>
      <c r="F292" s="247" t="s">
        <v>67</v>
      </c>
      <c r="G292" s="47" t="s">
        <v>33</v>
      </c>
      <c r="H292" s="27">
        <v>520</v>
      </c>
      <c r="I292" s="27">
        <v>0</v>
      </c>
      <c r="J292" s="27">
        <f t="shared" si="23"/>
        <v>0</v>
      </c>
      <c r="K292" s="283">
        <f>(J292+J293)/2</f>
        <v>0</v>
      </c>
      <c r="L292" s="507" t="s">
        <v>191</v>
      </c>
      <c r="M292" s="542"/>
      <c r="N292" s="372"/>
    </row>
    <row r="293" spans="1:14" ht="123.75" customHeight="1" x14ac:dyDescent="0.25">
      <c r="A293" s="257"/>
      <c r="B293" s="324"/>
      <c r="C293" s="295"/>
      <c r="D293" s="293"/>
      <c r="E293" s="437"/>
      <c r="F293" s="396"/>
      <c r="G293" s="59" t="s">
        <v>32</v>
      </c>
      <c r="H293" s="31">
        <v>976</v>
      </c>
      <c r="I293" s="31">
        <v>0</v>
      </c>
      <c r="J293" s="31">
        <f t="shared" si="23"/>
        <v>0</v>
      </c>
      <c r="K293" s="446"/>
      <c r="L293" s="508"/>
      <c r="M293" s="542"/>
      <c r="N293" s="372"/>
    </row>
    <row r="294" spans="1:14" ht="45" customHeight="1" x14ac:dyDescent="0.25">
      <c r="A294" s="257"/>
      <c r="B294" s="324"/>
      <c r="C294" s="294" t="s">
        <v>53</v>
      </c>
      <c r="D294" s="292" t="s">
        <v>13</v>
      </c>
      <c r="E294" s="104" t="s">
        <v>14</v>
      </c>
      <c r="F294" s="104" t="s">
        <v>15</v>
      </c>
      <c r="G294" s="46" t="s">
        <v>16</v>
      </c>
      <c r="H294" s="98">
        <v>75</v>
      </c>
      <c r="I294" s="98">
        <v>75</v>
      </c>
      <c r="J294" s="21">
        <f t="shared" si="23"/>
        <v>100</v>
      </c>
      <c r="K294" s="360">
        <f>(J294+J295)/2</f>
        <v>100</v>
      </c>
      <c r="L294" s="448" t="s">
        <v>165</v>
      </c>
      <c r="M294" s="542"/>
      <c r="N294" s="372"/>
    </row>
    <row r="295" spans="1:14" ht="30" customHeight="1" x14ac:dyDescent="0.25">
      <c r="A295" s="257"/>
      <c r="B295" s="324"/>
      <c r="C295" s="295"/>
      <c r="D295" s="293"/>
      <c r="E295" s="104" t="s">
        <v>14</v>
      </c>
      <c r="F295" s="104" t="s">
        <v>17</v>
      </c>
      <c r="G295" s="46" t="s">
        <v>16</v>
      </c>
      <c r="H295" s="98">
        <v>75</v>
      </c>
      <c r="I295" s="98">
        <v>75</v>
      </c>
      <c r="J295" s="21">
        <f t="shared" ref="J295:J314" si="24">I295/H295*100</f>
        <v>100</v>
      </c>
      <c r="K295" s="360"/>
      <c r="L295" s="455"/>
      <c r="M295" s="542"/>
      <c r="N295" s="372"/>
    </row>
    <row r="296" spans="1:14" ht="105" customHeight="1" x14ac:dyDescent="0.25">
      <c r="A296" s="257"/>
      <c r="B296" s="324"/>
      <c r="C296" s="295"/>
      <c r="D296" s="293"/>
      <c r="E296" s="104" t="s">
        <v>18</v>
      </c>
      <c r="F296" s="104" t="s">
        <v>54</v>
      </c>
      <c r="G296" s="46" t="s">
        <v>32</v>
      </c>
      <c r="H296" s="21">
        <v>2790</v>
      </c>
      <c r="I296" s="21">
        <v>1182</v>
      </c>
      <c r="J296" s="21">
        <f t="shared" si="24"/>
        <v>42.365591397849464</v>
      </c>
      <c r="K296" s="20">
        <f>J296</f>
        <v>42.365591397849464</v>
      </c>
      <c r="L296" s="231" t="s">
        <v>235</v>
      </c>
      <c r="M296" s="542"/>
      <c r="N296" s="372"/>
    </row>
    <row r="297" spans="1:14" ht="45" customHeight="1" x14ac:dyDescent="0.25">
      <c r="A297" s="257"/>
      <c r="B297" s="324"/>
      <c r="C297" s="294" t="s">
        <v>55</v>
      </c>
      <c r="D297" s="292" t="s">
        <v>13</v>
      </c>
      <c r="E297" s="104" t="s">
        <v>14</v>
      </c>
      <c r="F297" s="104" t="s">
        <v>15</v>
      </c>
      <c r="G297" s="46" t="s">
        <v>16</v>
      </c>
      <c r="H297" s="98">
        <v>75</v>
      </c>
      <c r="I297" s="98">
        <v>75</v>
      </c>
      <c r="J297" s="21">
        <f t="shared" si="24"/>
        <v>100</v>
      </c>
      <c r="K297" s="360">
        <f>(J297+J298)/2</f>
        <v>100</v>
      </c>
      <c r="L297" s="458" t="s">
        <v>165</v>
      </c>
      <c r="M297" s="542"/>
      <c r="N297" s="372"/>
    </row>
    <row r="298" spans="1:14" ht="30" customHeight="1" x14ac:dyDescent="0.25">
      <c r="A298" s="257"/>
      <c r="B298" s="324"/>
      <c r="C298" s="295"/>
      <c r="D298" s="293"/>
      <c r="E298" s="104" t="s">
        <v>14</v>
      </c>
      <c r="F298" s="104" t="s">
        <v>17</v>
      </c>
      <c r="G298" s="46" t="s">
        <v>16</v>
      </c>
      <c r="H298" s="98">
        <v>75</v>
      </c>
      <c r="I298" s="98">
        <v>75</v>
      </c>
      <c r="J298" s="21">
        <f t="shared" si="24"/>
        <v>100</v>
      </c>
      <c r="K298" s="360"/>
      <c r="L298" s="413"/>
      <c r="M298" s="542"/>
      <c r="N298" s="372"/>
    </row>
    <row r="299" spans="1:14" ht="109.5" customHeight="1" x14ac:dyDescent="0.25">
      <c r="A299" s="257"/>
      <c r="B299" s="324"/>
      <c r="C299" s="295"/>
      <c r="D299" s="293"/>
      <c r="E299" s="104" t="s">
        <v>18</v>
      </c>
      <c r="F299" s="104" t="s">
        <v>56</v>
      </c>
      <c r="G299" s="106" t="s">
        <v>22</v>
      </c>
      <c r="H299" s="21">
        <v>670</v>
      </c>
      <c r="I299" s="21">
        <v>422</v>
      </c>
      <c r="J299" s="21">
        <f t="shared" si="24"/>
        <v>62.985074626865668</v>
      </c>
      <c r="K299" s="20">
        <f>J299</f>
        <v>62.985074626865668</v>
      </c>
      <c r="L299" s="197" t="s">
        <v>165</v>
      </c>
      <c r="M299" s="542"/>
      <c r="N299" s="372"/>
    </row>
    <row r="300" spans="1:14" ht="45" customHeight="1" x14ac:dyDescent="0.25">
      <c r="A300" s="257"/>
      <c r="B300" s="324"/>
      <c r="C300" s="294" t="s">
        <v>69</v>
      </c>
      <c r="D300" s="292" t="s">
        <v>13</v>
      </c>
      <c r="E300" s="104" t="s">
        <v>14</v>
      </c>
      <c r="F300" s="104" t="s">
        <v>15</v>
      </c>
      <c r="G300" s="46" t="s">
        <v>16</v>
      </c>
      <c r="H300" s="98">
        <v>75</v>
      </c>
      <c r="I300" s="98">
        <v>75</v>
      </c>
      <c r="J300" s="21">
        <f t="shared" si="24"/>
        <v>100</v>
      </c>
      <c r="K300" s="360">
        <f>(J300+J301)/2</f>
        <v>100</v>
      </c>
      <c r="L300" s="458" t="s">
        <v>165</v>
      </c>
      <c r="M300" s="542"/>
      <c r="N300" s="372"/>
    </row>
    <row r="301" spans="1:14" ht="30" customHeight="1" x14ac:dyDescent="0.25">
      <c r="A301" s="257"/>
      <c r="B301" s="324"/>
      <c r="C301" s="295"/>
      <c r="D301" s="293"/>
      <c r="E301" s="104" t="s">
        <v>14</v>
      </c>
      <c r="F301" s="104" t="s">
        <v>17</v>
      </c>
      <c r="G301" s="46" t="s">
        <v>16</v>
      </c>
      <c r="H301" s="98">
        <v>75</v>
      </c>
      <c r="I301" s="98">
        <v>75</v>
      </c>
      <c r="J301" s="21">
        <f t="shared" si="24"/>
        <v>100</v>
      </c>
      <c r="K301" s="360"/>
      <c r="L301" s="413"/>
      <c r="M301" s="542"/>
      <c r="N301" s="372"/>
    </row>
    <row r="302" spans="1:14" ht="45" customHeight="1" x14ac:dyDescent="0.25">
      <c r="A302" s="257"/>
      <c r="B302" s="324"/>
      <c r="C302" s="425"/>
      <c r="D302" s="436"/>
      <c r="E302" s="70" t="s">
        <v>18</v>
      </c>
      <c r="F302" s="70" t="s">
        <v>82</v>
      </c>
      <c r="G302" s="71" t="s">
        <v>71</v>
      </c>
      <c r="H302" s="36">
        <v>100</v>
      </c>
      <c r="I302" s="36">
        <v>0</v>
      </c>
      <c r="J302" s="36">
        <f t="shared" si="24"/>
        <v>0</v>
      </c>
      <c r="K302" s="126">
        <f>J302</f>
        <v>0</v>
      </c>
      <c r="L302" s="236" t="s">
        <v>186</v>
      </c>
      <c r="M302" s="542"/>
      <c r="N302" s="372"/>
    </row>
    <row r="303" spans="1:14" s="3" customFormat="1" ht="45" customHeight="1" x14ac:dyDescent="0.25">
      <c r="A303" s="257"/>
      <c r="B303" s="324"/>
      <c r="C303" s="294" t="s">
        <v>80</v>
      </c>
      <c r="D303" s="292" t="s">
        <v>13</v>
      </c>
      <c r="E303" s="104" t="s">
        <v>14</v>
      </c>
      <c r="F303" s="104" t="s">
        <v>15</v>
      </c>
      <c r="G303" s="46" t="s">
        <v>16</v>
      </c>
      <c r="H303" s="98">
        <v>75</v>
      </c>
      <c r="I303" s="98">
        <v>75</v>
      </c>
      <c r="J303" s="21">
        <f t="shared" ref="J303:J305" si="25">I303/H303*100</f>
        <v>100</v>
      </c>
      <c r="K303" s="360">
        <f>(J303+J304)/2</f>
        <v>100</v>
      </c>
      <c r="L303" s="279" t="s">
        <v>165</v>
      </c>
      <c r="M303" s="542"/>
      <c r="N303" s="372"/>
    </row>
    <row r="304" spans="1:14" s="3" customFormat="1" ht="45" customHeight="1" x14ac:dyDescent="0.25">
      <c r="A304" s="257"/>
      <c r="B304" s="324"/>
      <c r="C304" s="295"/>
      <c r="D304" s="293"/>
      <c r="E304" s="104" t="s">
        <v>14</v>
      </c>
      <c r="F304" s="104" t="s">
        <v>17</v>
      </c>
      <c r="G304" s="46" t="s">
        <v>16</v>
      </c>
      <c r="H304" s="98">
        <v>75</v>
      </c>
      <c r="I304" s="98">
        <v>75</v>
      </c>
      <c r="J304" s="21">
        <f t="shared" si="25"/>
        <v>100</v>
      </c>
      <c r="K304" s="360"/>
      <c r="L304" s="280"/>
      <c r="M304" s="542"/>
      <c r="N304" s="372"/>
    </row>
    <row r="305" spans="1:14" s="3" customFormat="1" ht="75.75" customHeight="1" x14ac:dyDescent="0.25">
      <c r="A305" s="257"/>
      <c r="B305" s="324"/>
      <c r="C305" s="295"/>
      <c r="D305" s="293"/>
      <c r="E305" s="104" t="s">
        <v>18</v>
      </c>
      <c r="F305" s="104" t="s">
        <v>81</v>
      </c>
      <c r="G305" s="106" t="s">
        <v>71</v>
      </c>
      <c r="H305" s="21">
        <v>63</v>
      </c>
      <c r="I305" s="21">
        <v>0</v>
      </c>
      <c r="J305" s="21">
        <f t="shared" si="25"/>
        <v>0</v>
      </c>
      <c r="K305" s="20">
        <f>J305</f>
        <v>0</v>
      </c>
      <c r="L305" s="224" t="s">
        <v>189</v>
      </c>
      <c r="M305" s="542"/>
      <c r="N305" s="372"/>
    </row>
    <row r="306" spans="1:14" ht="45" customHeight="1" x14ac:dyDescent="0.25">
      <c r="A306" s="257"/>
      <c r="B306" s="324"/>
      <c r="C306" s="415" t="s">
        <v>57</v>
      </c>
      <c r="D306" s="392" t="s">
        <v>13</v>
      </c>
      <c r="E306" s="100" t="s">
        <v>14</v>
      </c>
      <c r="F306" s="100" t="s">
        <v>15</v>
      </c>
      <c r="G306" s="51" t="s">
        <v>16</v>
      </c>
      <c r="H306" s="52">
        <v>75</v>
      </c>
      <c r="I306" s="52">
        <v>75</v>
      </c>
      <c r="J306" s="32">
        <f t="shared" si="24"/>
        <v>100</v>
      </c>
      <c r="K306" s="408">
        <f>(J306+J307)/2</f>
        <v>100</v>
      </c>
      <c r="L306" s="510" t="s">
        <v>165</v>
      </c>
      <c r="M306" s="542"/>
      <c r="N306" s="372"/>
    </row>
    <row r="307" spans="1:14" ht="30" customHeight="1" x14ac:dyDescent="0.25">
      <c r="A307" s="257"/>
      <c r="B307" s="324"/>
      <c r="C307" s="295"/>
      <c r="D307" s="349"/>
      <c r="E307" s="99" t="s">
        <v>14</v>
      </c>
      <c r="F307" s="99" t="s">
        <v>17</v>
      </c>
      <c r="G307" s="47" t="s">
        <v>16</v>
      </c>
      <c r="H307" s="53">
        <v>75</v>
      </c>
      <c r="I307" s="53">
        <v>75</v>
      </c>
      <c r="J307" s="32">
        <f t="shared" si="24"/>
        <v>100</v>
      </c>
      <c r="K307" s="284"/>
      <c r="L307" s="387"/>
      <c r="M307" s="542"/>
      <c r="N307" s="372"/>
    </row>
    <row r="308" spans="1:14" ht="72" customHeight="1" x14ac:dyDescent="0.25">
      <c r="A308" s="257"/>
      <c r="B308" s="324"/>
      <c r="C308" s="425"/>
      <c r="D308" s="416"/>
      <c r="E308" s="58" t="s">
        <v>18</v>
      </c>
      <c r="F308" s="72" t="s">
        <v>58</v>
      </c>
      <c r="G308" s="59" t="s">
        <v>59</v>
      </c>
      <c r="H308" s="31">
        <v>7415</v>
      </c>
      <c r="I308" s="31">
        <v>2959</v>
      </c>
      <c r="J308" s="31">
        <f t="shared" si="24"/>
        <v>39.905596763317597</v>
      </c>
      <c r="K308" s="120">
        <f>J308</f>
        <v>39.905596763317597</v>
      </c>
      <c r="L308" s="237" t="s">
        <v>186</v>
      </c>
      <c r="M308" s="542"/>
      <c r="N308" s="372"/>
    </row>
    <row r="309" spans="1:14" ht="45" customHeight="1" x14ac:dyDescent="0.25">
      <c r="A309" s="257"/>
      <c r="B309" s="324"/>
      <c r="C309" s="294" t="s">
        <v>122</v>
      </c>
      <c r="D309" s="292" t="s">
        <v>13</v>
      </c>
      <c r="E309" s="104" t="s">
        <v>14</v>
      </c>
      <c r="F309" s="104" t="s">
        <v>15</v>
      </c>
      <c r="G309" s="46" t="s">
        <v>16</v>
      </c>
      <c r="H309" s="98">
        <v>75</v>
      </c>
      <c r="I309" s="98">
        <v>75</v>
      </c>
      <c r="J309" s="21">
        <f t="shared" si="24"/>
        <v>100</v>
      </c>
      <c r="K309" s="360">
        <f>(J309+J310)/2</f>
        <v>100</v>
      </c>
      <c r="L309" s="448" t="s">
        <v>165</v>
      </c>
      <c r="M309" s="542"/>
      <c r="N309" s="372"/>
    </row>
    <row r="310" spans="1:14" ht="30" customHeight="1" x14ac:dyDescent="0.25">
      <c r="A310" s="257"/>
      <c r="B310" s="324"/>
      <c r="C310" s="295"/>
      <c r="D310" s="293"/>
      <c r="E310" s="104" t="s">
        <v>14</v>
      </c>
      <c r="F310" s="104" t="s">
        <v>17</v>
      </c>
      <c r="G310" s="46" t="s">
        <v>16</v>
      </c>
      <c r="H310" s="98">
        <v>75</v>
      </c>
      <c r="I310" s="98">
        <v>75</v>
      </c>
      <c r="J310" s="21">
        <f t="shared" si="24"/>
        <v>100</v>
      </c>
      <c r="K310" s="360"/>
      <c r="L310" s="455"/>
      <c r="M310" s="542"/>
      <c r="N310" s="372"/>
    </row>
    <row r="311" spans="1:14" ht="49.5" customHeight="1" x14ac:dyDescent="0.25">
      <c r="A311" s="257"/>
      <c r="B311" s="324"/>
      <c r="C311" s="295"/>
      <c r="D311" s="293"/>
      <c r="E311" s="104" t="s">
        <v>18</v>
      </c>
      <c r="F311" s="104" t="s">
        <v>122</v>
      </c>
      <c r="G311" s="106" t="s">
        <v>22</v>
      </c>
      <c r="H311" s="21">
        <v>240</v>
      </c>
      <c r="I311" s="21">
        <v>139</v>
      </c>
      <c r="J311" s="21">
        <f t="shared" si="24"/>
        <v>57.916666666666671</v>
      </c>
      <c r="K311" s="20">
        <f>J311</f>
        <v>57.916666666666671</v>
      </c>
      <c r="L311" s="189" t="s">
        <v>165</v>
      </c>
      <c r="M311" s="542"/>
      <c r="N311" s="372"/>
    </row>
    <row r="312" spans="1:14" ht="45" customHeight="1" x14ac:dyDescent="0.25">
      <c r="A312" s="257"/>
      <c r="B312" s="324"/>
      <c r="C312" s="421" t="s">
        <v>60</v>
      </c>
      <c r="D312" s="421" t="s">
        <v>13</v>
      </c>
      <c r="E312" s="73" t="s">
        <v>14</v>
      </c>
      <c r="F312" s="73" t="s">
        <v>15</v>
      </c>
      <c r="G312" s="74" t="s">
        <v>16</v>
      </c>
      <c r="H312" s="52">
        <v>75</v>
      </c>
      <c r="I312" s="52">
        <v>75</v>
      </c>
      <c r="J312" s="32">
        <f t="shared" si="24"/>
        <v>100</v>
      </c>
      <c r="K312" s="408">
        <f>(J312+J313)/2</f>
        <v>100</v>
      </c>
      <c r="L312" s="373" t="s">
        <v>165</v>
      </c>
      <c r="M312" s="542"/>
      <c r="N312" s="372"/>
    </row>
    <row r="313" spans="1:14" ht="30" customHeight="1" x14ac:dyDescent="0.25">
      <c r="A313" s="257"/>
      <c r="B313" s="324"/>
      <c r="C313" s="293"/>
      <c r="D313" s="293"/>
      <c r="E313" s="104" t="s">
        <v>14</v>
      </c>
      <c r="F313" s="104" t="s">
        <v>17</v>
      </c>
      <c r="G313" s="75" t="s">
        <v>16</v>
      </c>
      <c r="H313" s="53">
        <v>75</v>
      </c>
      <c r="I313" s="53">
        <v>75</v>
      </c>
      <c r="J313" s="32">
        <f t="shared" si="24"/>
        <v>100</v>
      </c>
      <c r="K313" s="284"/>
      <c r="L313" s="386"/>
      <c r="M313" s="542"/>
      <c r="N313" s="372"/>
    </row>
    <row r="314" spans="1:14" ht="41.25" customHeight="1" x14ac:dyDescent="0.25">
      <c r="A314" s="257"/>
      <c r="B314" s="324"/>
      <c r="C314" s="293"/>
      <c r="D314" s="293"/>
      <c r="E314" s="104" t="s">
        <v>18</v>
      </c>
      <c r="F314" s="107" t="s">
        <v>60</v>
      </c>
      <c r="G314" s="75" t="s">
        <v>61</v>
      </c>
      <c r="H314" s="27">
        <v>5400</v>
      </c>
      <c r="I314" s="27">
        <v>2857</v>
      </c>
      <c r="J314" s="27">
        <f t="shared" si="24"/>
        <v>52.907407407407405</v>
      </c>
      <c r="K314" s="119">
        <f>J314</f>
        <v>52.907407407407405</v>
      </c>
      <c r="L314" s="191" t="s">
        <v>165</v>
      </c>
      <c r="M314" s="542"/>
      <c r="N314" s="372"/>
    </row>
    <row r="315" spans="1:14" ht="30" customHeight="1" x14ac:dyDescent="0.25">
      <c r="A315" s="257"/>
      <c r="B315" s="254"/>
      <c r="C315" s="366" t="s">
        <v>62</v>
      </c>
      <c r="D315" s="366"/>
      <c r="E315" s="125" t="s">
        <v>14</v>
      </c>
      <c r="F315" s="76"/>
      <c r="G315" s="55"/>
      <c r="H315" s="33"/>
      <c r="I315" s="33"/>
      <c r="J315" s="33"/>
      <c r="K315" s="119">
        <f>(K279+K294+K297+K300+K306+K309+K312)/7</f>
        <v>100</v>
      </c>
      <c r="L315" s="198"/>
      <c r="M315" s="542"/>
      <c r="N315" s="372"/>
    </row>
    <row r="316" spans="1:14" ht="30" customHeight="1" x14ac:dyDescent="0.25">
      <c r="A316" s="258"/>
      <c r="B316" s="255"/>
      <c r="C316" s="310"/>
      <c r="D316" s="310"/>
      <c r="E316" s="117" t="s">
        <v>18</v>
      </c>
      <c r="F316" s="54"/>
      <c r="G316" s="55"/>
      <c r="H316" s="33"/>
      <c r="I316" s="33"/>
      <c r="J316" s="29">
        <f>(J281+J282+J283+J284+J285+J286+J287+J288+J289+J290+J291+J292+J293+J296+J302+J299+J308+J311+J314+J305)/20</f>
        <v>42.963582455314636</v>
      </c>
      <c r="K316" s="119"/>
      <c r="L316" s="127"/>
      <c r="M316" s="542"/>
      <c r="N316" s="372"/>
    </row>
    <row r="317" spans="1:14" ht="45" x14ac:dyDescent="0.25">
      <c r="A317" s="256">
        <v>16</v>
      </c>
      <c r="B317" s="253" t="s">
        <v>138</v>
      </c>
      <c r="C317" s="247" t="s">
        <v>83</v>
      </c>
      <c r="D317" s="250" t="s">
        <v>13</v>
      </c>
      <c r="E317" s="99" t="s">
        <v>14</v>
      </c>
      <c r="F317" s="99" t="s">
        <v>15</v>
      </c>
      <c r="G317" s="47" t="s">
        <v>16</v>
      </c>
      <c r="H317" s="53">
        <v>75</v>
      </c>
      <c r="I317" s="53">
        <v>75</v>
      </c>
      <c r="J317" s="27">
        <f>I317/H317*100</f>
        <v>100</v>
      </c>
      <c r="K317" s="283">
        <f>(J317+J318)/2</f>
        <v>100</v>
      </c>
      <c r="L317" s="380" t="s">
        <v>165</v>
      </c>
      <c r="M317" s="542"/>
      <c r="N317" s="514">
        <f>(SUM(J317:J345)/29)</f>
        <v>79.485070287463657</v>
      </c>
    </row>
    <row r="318" spans="1:14" ht="30" customHeight="1" x14ac:dyDescent="0.25">
      <c r="A318" s="257"/>
      <c r="B318" s="254"/>
      <c r="C318" s="248"/>
      <c r="D318" s="251"/>
      <c r="E318" s="99" t="s">
        <v>14</v>
      </c>
      <c r="F318" s="99" t="s">
        <v>17</v>
      </c>
      <c r="G318" s="47" t="s">
        <v>16</v>
      </c>
      <c r="H318" s="53">
        <v>75</v>
      </c>
      <c r="I318" s="53">
        <v>75</v>
      </c>
      <c r="J318" s="27">
        <f>I318/H318*100</f>
        <v>100</v>
      </c>
      <c r="K318" s="284"/>
      <c r="L318" s="381"/>
      <c r="M318" s="542"/>
      <c r="N318" s="514"/>
    </row>
    <row r="319" spans="1:14" ht="37.5" customHeight="1" x14ac:dyDescent="0.25">
      <c r="A319" s="257"/>
      <c r="B319" s="254"/>
      <c r="C319" s="248"/>
      <c r="D319" s="251"/>
      <c r="E319" s="319" t="s">
        <v>18</v>
      </c>
      <c r="F319" s="319" t="s">
        <v>47</v>
      </c>
      <c r="G319" s="108" t="s">
        <v>48</v>
      </c>
      <c r="H319" s="56">
        <v>1558</v>
      </c>
      <c r="I319" s="56">
        <v>671</v>
      </c>
      <c r="J319" s="27">
        <f t="shared" ref="J319:J331" si="26">I319/H319*100</f>
        <v>43.06803594351733</v>
      </c>
      <c r="K319" s="499">
        <f>(J319+J320)/2</f>
        <v>46.087377655553126</v>
      </c>
      <c r="L319" s="378" t="s">
        <v>190</v>
      </c>
      <c r="M319" s="542"/>
      <c r="N319" s="514"/>
    </row>
    <row r="320" spans="1:14" ht="45.75" customHeight="1" x14ac:dyDescent="0.25">
      <c r="A320" s="257"/>
      <c r="B320" s="254"/>
      <c r="C320" s="248"/>
      <c r="D320" s="251"/>
      <c r="E320" s="320"/>
      <c r="F320" s="320"/>
      <c r="G320" s="108" t="s">
        <v>49</v>
      </c>
      <c r="H320" s="56">
        <v>12650</v>
      </c>
      <c r="I320" s="56">
        <v>6212</v>
      </c>
      <c r="J320" s="27">
        <f t="shared" si="26"/>
        <v>49.10671936758893</v>
      </c>
      <c r="K320" s="499"/>
      <c r="L320" s="379"/>
      <c r="M320" s="542"/>
      <c r="N320" s="514"/>
    </row>
    <row r="321" spans="1:14" ht="39" customHeight="1" x14ac:dyDescent="0.25">
      <c r="A321" s="257"/>
      <c r="B321" s="254"/>
      <c r="C321" s="248"/>
      <c r="D321" s="251"/>
      <c r="E321" s="247" t="s">
        <v>18</v>
      </c>
      <c r="F321" s="340" t="s">
        <v>158</v>
      </c>
      <c r="G321" s="47" t="s">
        <v>33</v>
      </c>
      <c r="H321" s="56">
        <v>486</v>
      </c>
      <c r="I321" s="56">
        <v>275</v>
      </c>
      <c r="J321" s="27">
        <f t="shared" si="26"/>
        <v>56.584362139917701</v>
      </c>
      <c r="K321" s="321">
        <f>(J321+J322)/2</f>
        <v>57.487321540725745</v>
      </c>
      <c r="L321" s="281" t="s">
        <v>165</v>
      </c>
      <c r="M321" s="542"/>
      <c r="N321" s="514"/>
    </row>
    <row r="322" spans="1:14" ht="38.25" customHeight="1" x14ac:dyDescent="0.25">
      <c r="A322" s="257"/>
      <c r="B322" s="254"/>
      <c r="C322" s="248"/>
      <c r="D322" s="251"/>
      <c r="E322" s="249"/>
      <c r="F322" s="342"/>
      <c r="G322" s="47" t="s">
        <v>32</v>
      </c>
      <c r="H322" s="56">
        <v>1317</v>
      </c>
      <c r="I322" s="56">
        <v>769</v>
      </c>
      <c r="J322" s="27">
        <f t="shared" si="26"/>
        <v>58.390280941533788</v>
      </c>
      <c r="K322" s="322"/>
      <c r="L322" s="282"/>
      <c r="M322" s="542"/>
      <c r="N322" s="514"/>
    </row>
    <row r="323" spans="1:14" ht="18" customHeight="1" x14ac:dyDescent="0.25">
      <c r="A323" s="257"/>
      <c r="B323" s="254"/>
      <c r="C323" s="248"/>
      <c r="D323" s="251"/>
      <c r="E323" s="319" t="s">
        <v>18</v>
      </c>
      <c r="F323" s="250" t="s">
        <v>51</v>
      </c>
      <c r="G323" s="47" t="s">
        <v>33</v>
      </c>
      <c r="H323" s="56">
        <v>2585</v>
      </c>
      <c r="I323" s="56">
        <v>2337</v>
      </c>
      <c r="J323" s="27">
        <f t="shared" si="26"/>
        <v>90.406189555125721</v>
      </c>
      <c r="K323" s="321">
        <f>(J323+J324)/2</f>
        <v>76.69245647969052</v>
      </c>
      <c r="L323" s="281" t="s">
        <v>165</v>
      </c>
      <c r="M323" s="542"/>
      <c r="N323" s="514"/>
    </row>
    <row r="324" spans="1:14" ht="24" customHeight="1" x14ac:dyDescent="0.25">
      <c r="A324" s="257"/>
      <c r="B324" s="254"/>
      <c r="C324" s="248"/>
      <c r="D324" s="251"/>
      <c r="E324" s="320"/>
      <c r="F324" s="252"/>
      <c r="G324" s="47" t="s">
        <v>32</v>
      </c>
      <c r="H324" s="56">
        <v>7755</v>
      </c>
      <c r="I324" s="56">
        <v>4884</v>
      </c>
      <c r="J324" s="27">
        <f t="shared" si="26"/>
        <v>62.978723404255319</v>
      </c>
      <c r="K324" s="322"/>
      <c r="L324" s="282"/>
      <c r="M324" s="542"/>
      <c r="N324" s="514"/>
    </row>
    <row r="325" spans="1:14" ht="21.75" customHeight="1" x14ac:dyDescent="0.25">
      <c r="A325" s="257"/>
      <c r="B325" s="254"/>
      <c r="C325" s="248"/>
      <c r="D325" s="251"/>
      <c r="E325" s="319" t="s">
        <v>18</v>
      </c>
      <c r="F325" s="319" t="s">
        <v>52</v>
      </c>
      <c r="G325" s="47" t="s">
        <v>33</v>
      </c>
      <c r="H325" s="56">
        <v>1650</v>
      </c>
      <c r="I325" s="56">
        <v>895</v>
      </c>
      <c r="J325" s="27">
        <f t="shared" si="26"/>
        <v>54.242424242424249</v>
      </c>
      <c r="K325" s="321">
        <f>(J325+J326)/2</f>
        <v>51.536796536796544</v>
      </c>
      <c r="L325" s="281" t="s">
        <v>165</v>
      </c>
      <c r="M325" s="542"/>
      <c r="N325" s="514"/>
    </row>
    <row r="326" spans="1:14" ht="22.5" customHeight="1" x14ac:dyDescent="0.25">
      <c r="A326" s="257"/>
      <c r="B326" s="254"/>
      <c r="C326" s="248"/>
      <c r="D326" s="251"/>
      <c r="E326" s="320"/>
      <c r="F326" s="320"/>
      <c r="G326" s="47" t="s">
        <v>32</v>
      </c>
      <c r="H326" s="56">
        <v>1540</v>
      </c>
      <c r="I326" s="56">
        <v>752</v>
      </c>
      <c r="J326" s="27">
        <f t="shared" si="26"/>
        <v>48.831168831168831</v>
      </c>
      <c r="K326" s="322"/>
      <c r="L326" s="282"/>
      <c r="M326" s="542"/>
      <c r="N326" s="514"/>
    </row>
    <row r="327" spans="1:14" ht="31.5" customHeight="1" x14ac:dyDescent="0.25">
      <c r="A327" s="257"/>
      <c r="B327" s="254"/>
      <c r="C327" s="248"/>
      <c r="D327" s="251"/>
      <c r="E327" s="99" t="s">
        <v>18</v>
      </c>
      <c r="F327" s="99" t="s">
        <v>65</v>
      </c>
      <c r="G327" s="47" t="s">
        <v>32</v>
      </c>
      <c r="H327" s="56">
        <v>1223</v>
      </c>
      <c r="I327" s="56">
        <v>741</v>
      </c>
      <c r="J327" s="27">
        <f>I327/H327*100</f>
        <v>60.588716271463618</v>
      </c>
      <c r="K327" s="118">
        <f>J327</f>
        <v>60.588716271463618</v>
      </c>
      <c r="L327" s="186" t="s">
        <v>165</v>
      </c>
      <c r="M327" s="542"/>
      <c r="N327" s="514"/>
    </row>
    <row r="328" spans="1:14" ht="32.25" customHeight="1" x14ac:dyDescent="0.25">
      <c r="A328" s="257"/>
      <c r="B328" s="254"/>
      <c r="C328" s="248"/>
      <c r="D328" s="251"/>
      <c r="E328" s="247" t="s">
        <v>18</v>
      </c>
      <c r="F328" s="247" t="s">
        <v>67</v>
      </c>
      <c r="G328" s="47" t="s">
        <v>33</v>
      </c>
      <c r="H328" s="56">
        <v>293</v>
      </c>
      <c r="I328" s="62">
        <v>474</v>
      </c>
      <c r="J328" s="27">
        <f t="shared" si="26"/>
        <v>161.77474402730377</v>
      </c>
      <c r="K328" s="321">
        <f>(J328+J329)/2</f>
        <v>131.22866894197955</v>
      </c>
      <c r="L328" s="483" t="s">
        <v>165</v>
      </c>
      <c r="M328" s="542"/>
      <c r="N328" s="514"/>
    </row>
    <row r="329" spans="1:14" ht="24" customHeight="1" x14ac:dyDescent="0.25">
      <c r="A329" s="257"/>
      <c r="B329" s="254"/>
      <c r="C329" s="248"/>
      <c r="D329" s="251"/>
      <c r="E329" s="249"/>
      <c r="F329" s="249"/>
      <c r="G329" s="47" t="s">
        <v>32</v>
      </c>
      <c r="H329" s="61">
        <v>586</v>
      </c>
      <c r="I329" s="56">
        <v>590</v>
      </c>
      <c r="J329" s="27">
        <f t="shared" si="26"/>
        <v>100.6825938566553</v>
      </c>
      <c r="K329" s="322"/>
      <c r="L329" s="484"/>
      <c r="M329" s="542"/>
      <c r="N329" s="514"/>
    </row>
    <row r="330" spans="1:14" ht="33" customHeight="1" x14ac:dyDescent="0.25">
      <c r="A330" s="354"/>
      <c r="B330" s="355"/>
      <c r="C330" s="249"/>
      <c r="D330" s="252"/>
      <c r="E330" s="99" t="s">
        <v>18</v>
      </c>
      <c r="F330" s="99" t="s">
        <v>64</v>
      </c>
      <c r="G330" s="47" t="s">
        <v>32</v>
      </c>
      <c r="H330" s="56">
        <v>3525</v>
      </c>
      <c r="I330" s="56">
        <v>2173</v>
      </c>
      <c r="J330" s="27">
        <f>I330/H330*100</f>
        <v>61.645390070921991</v>
      </c>
      <c r="K330" s="119">
        <f>J330</f>
        <v>61.645390070921991</v>
      </c>
      <c r="L330" s="386" t="s">
        <v>165</v>
      </c>
      <c r="M330" s="542"/>
      <c r="N330" s="514"/>
    </row>
    <row r="331" spans="1:14" ht="45" customHeight="1" x14ac:dyDescent="0.25">
      <c r="A331" s="257"/>
      <c r="B331" s="254"/>
      <c r="C331" s="247" t="s">
        <v>53</v>
      </c>
      <c r="D331" s="250" t="s">
        <v>13</v>
      </c>
      <c r="E331" s="99" t="s">
        <v>14</v>
      </c>
      <c r="F331" s="99" t="s">
        <v>15</v>
      </c>
      <c r="G331" s="47" t="s">
        <v>16</v>
      </c>
      <c r="H331" s="53">
        <v>75</v>
      </c>
      <c r="I331" s="53">
        <v>75</v>
      </c>
      <c r="J331" s="27">
        <f t="shared" si="26"/>
        <v>100</v>
      </c>
      <c r="K331" s="283">
        <f>(J331+J332)/2</f>
        <v>100</v>
      </c>
      <c r="L331" s="373" t="s">
        <v>165</v>
      </c>
      <c r="M331" s="542"/>
      <c r="N331" s="514"/>
    </row>
    <row r="332" spans="1:14" ht="30" customHeight="1" x14ac:dyDescent="0.25">
      <c r="A332" s="257"/>
      <c r="B332" s="254"/>
      <c r="C332" s="248"/>
      <c r="D332" s="251"/>
      <c r="E332" s="99" t="s">
        <v>14</v>
      </c>
      <c r="F332" s="99" t="s">
        <v>17</v>
      </c>
      <c r="G332" s="47" t="s">
        <v>16</v>
      </c>
      <c r="H332" s="53">
        <v>75</v>
      </c>
      <c r="I332" s="53">
        <v>75</v>
      </c>
      <c r="J332" s="27">
        <v>100</v>
      </c>
      <c r="K332" s="284"/>
      <c r="L332" s="386"/>
      <c r="M332" s="542"/>
      <c r="N332" s="514"/>
    </row>
    <row r="333" spans="1:14" ht="105" customHeight="1" x14ac:dyDescent="0.25">
      <c r="A333" s="257"/>
      <c r="B333" s="254"/>
      <c r="C333" s="249"/>
      <c r="D333" s="252"/>
      <c r="E333" s="99" t="s">
        <v>18</v>
      </c>
      <c r="F333" s="99" t="s">
        <v>68</v>
      </c>
      <c r="G333" s="47" t="s">
        <v>32</v>
      </c>
      <c r="H333" s="56">
        <v>420</v>
      </c>
      <c r="I333" s="56">
        <v>214</v>
      </c>
      <c r="J333" s="27">
        <f>I333/H333*100</f>
        <v>50.952380952380949</v>
      </c>
      <c r="K333" s="119">
        <f>J333</f>
        <v>50.952380952380949</v>
      </c>
      <c r="L333" s="196" t="s">
        <v>165</v>
      </c>
      <c r="M333" s="542"/>
      <c r="N333" s="514"/>
    </row>
    <row r="334" spans="1:14" ht="45" customHeight="1" x14ac:dyDescent="0.25">
      <c r="A334" s="257"/>
      <c r="B334" s="254"/>
      <c r="C334" s="247" t="s">
        <v>84</v>
      </c>
      <c r="D334" s="250" t="s">
        <v>13</v>
      </c>
      <c r="E334" s="99" t="s">
        <v>14</v>
      </c>
      <c r="F334" s="99" t="s">
        <v>15</v>
      </c>
      <c r="G334" s="47" t="s">
        <v>16</v>
      </c>
      <c r="H334" s="53">
        <v>75</v>
      </c>
      <c r="I334" s="53">
        <v>75</v>
      </c>
      <c r="J334" s="27">
        <f>I334/H334*100</f>
        <v>100</v>
      </c>
      <c r="K334" s="283">
        <f>(J334+J335)/2</f>
        <v>100</v>
      </c>
      <c r="L334" s="380" t="s">
        <v>165</v>
      </c>
      <c r="M334" s="542"/>
      <c r="N334" s="514"/>
    </row>
    <row r="335" spans="1:14" ht="30" customHeight="1" x14ac:dyDescent="0.25">
      <c r="A335" s="257"/>
      <c r="B335" s="254"/>
      <c r="C335" s="248"/>
      <c r="D335" s="251"/>
      <c r="E335" s="99" t="s">
        <v>14</v>
      </c>
      <c r="F335" s="99" t="s">
        <v>17</v>
      </c>
      <c r="G335" s="47" t="s">
        <v>16</v>
      </c>
      <c r="H335" s="53">
        <v>75</v>
      </c>
      <c r="I335" s="53">
        <v>75</v>
      </c>
      <c r="J335" s="27">
        <v>100</v>
      </c>
      <c r="K335" s="284"/>
      <c r="L335" s="387"/>
      <c r="M335" s="542"/>
      <c r="N335" s="514"/>
    </row>
    <row r="336" spans="1:14" ht="137.25" customHeight="1" x14ac:dyDescent="0.25">
      <c r="A336" s="257"/>
      <c r="B336" s="254"/>
      <c r="C336" s="249"/>
      <c r="D336" s="252"/>
      <c r="E336" s="99" t="s">
        <v>18</v>
      </c>
      <c r="F336" s="99" t="s">
        <v>70</v>
      </c>
      <c r="G336" s="108" t="s">
        <v>71</v>
      </c>
      <c r="H336" s="62">
        <v>42</v>
      </c>
      <c r="I336" s="62">
        <v>24</v>
      </c>
      <c r="J336" s="27">
        <f>I336/H336*100</f>
        <v>57.142857142857139</v>
      </c>
      <c r="K336" s="119">
        <f>J336</f>
        <v>57.142857142857139</v>
      </c>
      <c r="L336" s="176" t="s">
        <v>165</v>
      </c>
      <c r="M336" s="542"/>
      <c r="N336" s="514"/>
    </row>
    <row r="337" spans="1:14" ht="45" customHeight="1" x14ac:dyDescent="0.25">
      <c r="A337" s="257"/>
      <c r="B337" s="254"/>
      <c r="C337" s="247" t="s">
        <v>85</v>
      </c>
      <c r="D337" s="250" t="s">
        <v>13</v>
      </c>
      <c r="E337" s="99" t="s">
        <v>14</v>
      </c>
      <c r="F337" s="99" t="s">
        <v>15</v>
      </c>
      <c r="G337" s="47" t="s">
        <v>16</v>
      </c>
      <c r="H337" s="53">
        <v>75</v>
      </c>
      <c r="I337" s="53">
        <v>75</v>
      </c>
      <c r="J337" s="27">
        <f t="shared" ref="J337:J345" si="27">I337/H337*100</f>
        <v>100</v>
      </c>
      <c r="K337" s="283">
        <f>(J337+J338)/2</f>
        <v>100</v>
      </c>
      <c r="L337" s="373" t="s">
        <v>165</v>
      </c>
      <c r="M337" s="542"/>
      <c r="N337" s="514"/>
    </row>
    <row r="338" spans="1:14" ht="30" customHeight="1" x14ac:dyDescent="0.25">
      <c r="A338" s="257"/>
      <c r="B338" s="254"/>
      <c r="C338" s="248"/>
      <c r="D338" s="251"/>
      <c r="E338" s="99" t="s">
        <v>14</v>
      </c>
      <c r="F338" s="99" t="s">
        <v>17</v>
      </c>
      <c r="G338" s="47" t="s">
        <v>16</v>
      </c>
      <c r="H338" s="53">
        <v>75</v>
      </c>
      <c r="I338" s="53">
        <v>75</v>
      </c>
      <c r="J338" s="27">
        <f t="shared" si="27"/>
        <v>100</v>
      </c>
      <c r="K338" s="284"/>
      <c r="L338" s="386"/>
      <c r="M338" s="542"/>
      <c r="N338" s="514"/>
    </row>
    <row r="339" spans="1:14" ht="90" customHeight="1" x14ac:dyDescent="0.25">
      <c r="A339" s="257"/>
      <c r="B339" s="254"/>
      <c r="C339" s="249"/>
      <c r="D339" s="252"/>
      <c r="E339" s="99" t="s">
        <v>18</v>
      </c>
      <c r="F339" s="99" t="s">
        <v>56</v>
      </c>
      <c r="G339" s="108" t="s">
        <v>22</v>
      </c>
      <c r="H339" s="56">
        <v>230</v>
      </c>
      <c r="I339" s="56">
        <v>113</v>
      </c>
      <c r="J339" s="27">
        <f>I339/H339*100</f>
        <v>49.130434782608695</v>
      </c>
      <c r="K339" s="119">
        <f>J339</f>
        <v>49.130434782608695</v>
      </c>
      <c r="L339" s="191" t="s">
        <v>165</v>
      </c>
      <c r="M339" s="542"/>
      <c r="N339" s="514"/>
    </row>
    <row r="340" spans="1:14" ht="45" customHeight="1" x14ac:dyDescent="0.25">
      <c r="A340" s="257"/>
      <c r="B340" s="254"/>
      <c r="C340" s="247" t="s">
        <v>57</v>
      </c>
      <c r="D340" s="250" t="s">
        <v>13</v>
      </c>
      <c r="E340" s="99" t="s">
        <v>14</v>
      </c>
      <c r="F340" s="99" t="s">
        <v>15</v>
      </c>
      <c r="G340" s="47" t="s">
        <v>16</v>
      </c>
      <c r="H340" s="53">
        <v>75</v>
      </c>
      <c r="I340" s="53">
        <v>75</v>
      </c>
      <c r="J340" s="27">
        <f t="shared" si="27"/>
        <v>100</v>
      </c>
      <c r="K340" s="283">
        <f>(J340+J341)/2</f>
        <v>100</v>
      </c>
      <c r="L340" s="373" t="s">
        <v>165</v>
      </c>
      <c r="M340" s="542"/>
      <c r="N340" s="514"/>
    </row>
    <row r="341" spans="1:14" ht="30" customHeight="1" x14ac:dyDescent="0.25">
      <c r="A341" s="257"/>
      <c r="B341" s="254"/>
      <c r="C341" s="248"/>
      <c r="D341" s="251"/>
      <c r="E341" s="99" t="s">
        <v>14</v>
      </c>
      <c r="F341" s="99" t="s">
        <v>17</v>
      </c>
      <c r="G341" s="47" t="s">
        <v>16</v>
      </c>
      <c r="H341" s="53">
        <v>75</v>
      </c>
      <c r="I341" s="53">
        <v>75</v>
      </c>
      <c r="J341" s="27">
        <f t="shared" si="27"/>
        <v>100</v>
      </c>
      <c r="K341" s="284"/>
      <c r="L341" s="386"/>
      <c r="M341" s="542"/>
      <c r="N341" s="514"/>
    </row>
    <row r="342" spans="1:14" ht="89.25" customHeight="1" x14ac:dyDescent="0.25">
      <c r="A342" s="257"/>
      <c r="B342" s="254"/>
      <c r="C342" s="249"/>
      <c r="D342" s="252"/>
      <c r="E342" s="99" t="s">
        <v>18</v>
      </c>
      <c r="F342" s="101" t="s">
        <v>58</v>
      </c>
      <c r="G342" s="47" t="s">
        <v>59</v>
      </c>
      <c r="H342" s="56">
        <v>11900</v>
      </c>
      <c r="I342" s="56">
        <v>5955</v>
      </c>
      <c r="J342" s="27">
        <f>I342/H342*100</f>
        <v>50.042016806722685</v>
      </c>
      <c r="K342" s="119">
        <f>J342</f>
        <v>50.042016806722685</v>
      </c>
      <c r="L342" s="191" t="s">
        <v>165</v>
      </c>
      <c r="M342" s="542"/>
      <c r="N342" s="514"/>
    </row>
    <row r="343" spans="1:14" ht="45" customHeight="1" x14ac:dyDescent="0.25">
      <c r="A343" s="257"/>
      <c r="B343" s="254"/>
      <c r="C343" s="250" t="s">
        <v>60</v>
      </c>
      <c r="D343" s="250" t="s">
        <v>13</v>
      </c>
      <c r="E343" s="99" t="s">
        <v>14</v>
      </c>
      <c r="F343" s="99" t="s">
        <v>15</v>
      </c>
      <c r="G343" s="47" t="s">
        <v>16</v>
      </c>
      <c r="H343" s="53">
        <v>75</v>
      </c>
      <c r="I343" s="53">
        <v>75</v>
      </c>
      <c r="J343" s="27">
        <f t="shared" si="27"/>
        <v>100</v>
      </c>
      <c r="K343" s="283">
        <f>(J343+J344)/2</f>
        <v>100</v>
      </c>
      <c r="L343" s="505" t="s">
        <v>165</v>
      </c>
      <c r="M343" s="542"/>
      <c r="N343" s="514"/>
    </row>
    <row r="344" spans="1:14" ht="30" customHeight="1" x14ac:dyDescent="0.25">
      <c r="A344" s="257"/>
      <c r="B344" s="254"/>
      <c r="C344" s="251"/>
      <c r="D344" s="251"/>
      <c r="E344" s="99" t="s">
        <v>14</v>
      </c>
      <c r="F344" s="99" t="s">
        <v>17</v>
      </c>
      <c r="G344" s="47" t="s">
        <v>16</v>
      </c>
      <c r="H344" s="53">
        <v>75</v>
      </c>
      <c r="I344" s="53">
        <v>75</v>
      </c>
      <c r="J344" s="27">
        <f t="shared" si="27"/>
        <v>100</v>
      </c>
      <c r="K344" s="284"/>
      <c r="L344" s="506"/>
      <c r="M344" s="542"/>
      <c r="N344" s="514"/>
    </row>
    <row r="345" spans="1:14" ht="30" customHeight="1" x14ac:dyDescent="0.25">
      <c r="A345" s="257"/>
      <c r="B345" s="254"/>
      <c r="C345" s="252"/>
      <c r="D345" s="252"/>
      <c r="E345" s="99" t="s">
        <v>18</v>
      </c>
      <c r="F345" s="101" t="s">
        <v>60</v>
      </c>
      <c r="G345" s="47" t="s">
        <v>61</v>
      </c>
      <c r="H345" s="53">
        <v>400</v>
      </c>
      <c r="I345" s="53">
        <v>198</v>
      </c>
      <c r="J345" s="27">
        <f t="shared" si="27"/>
        <v>49.5</v>
      </c>
      <c r="K345" s="119">
        <f>J345</f>
        <v>49.5</v>
      </c>
      <c r="L345" s="199" t="s">
        <v>165</v>
      </c>
      <c r="M345" s="542"/>
      <c r="N345" s="514"/>
    </row>
    <row r="346" spans="1:14" ht="30" customHeight="1" x14ac:dyDescent="0.25">
      <c r="A346" s="257"/>
      <c r="B346" s="254"/>
      <c r="C346" s="309" t="s">
        <v>62</v>
      </c>
      <c r="D346" s="309"/>
      <c r="E346" s="117" t="s">
        <v>14</v>
      </c>
      <c r="F346" s="54"/>
      <c r="G346" s="55"/>
      <c r="H346" s="63"/>
      <c r="I346" s="63"/>
      <c r="J346" s="33"/>
      <c r="K346" s="119">
        <f>(K317+K331+K334+K337+K340+K343)/6</f>
        <v>100</v>
      </c>
      <c r="L346" s="127"/>
      <c r="M346" s="542"/>
      <c r="N346" s="514"/>
    </row>
    <row r="347" spans="1:14" ht="30" customHeight="1" x14ac:dyDescent="0.25">
      <c r="A347" s="258"/>
      <c r="B347" s="255"/>
      <c r="C347" s="310"/>
      <c r="D347" s="310"/>
      <c r="E347" s="117" t="s">
        <v>18</v>
      </c>
      <c r="F347" s="54"/>
      <c r="G347" s="55"/>
      <c r="H347" s="63"/>
      <c r="I347" s="63"/>
      <c r="J347" s="29">
        <f>(J319+J320+J321+J322+J323+J324+J325+J326+J327+J328+J329+J330+J333+J336+J339+J342+J345)/17</f>
        <v>65.003943431555641</v>
      </c>
      <c r="K347" s="119"/>
      <c r="L347" s="127"/>
      <c r="M347" s="542"/>
      <c r="N347" s="514"/>
    </row>
    <row r="348" spans="1:14" ht="50.25" customHeight="1" x14ac:dyDescent="0.25">
      <c r="A348" s="256">
        <v>17</v>
      </c>
      <c r="B348" s="253" t="s">
        <v>139</v>
      </c>
      <c r="C348" s="340" t="s">
        <v>159</v>
      </c>
      <c r="D348" s="343" t="s">
        <v>13</v>
      </c>
      <c r="E348" s="99" t="s">
        <v>14</v>
      </c>
      <c r="F348" s="99" t="s">
        <v>15</v>
      </c>
      <c r="G348" s="47" t="s">
        <v>16</v>
      </c>
      <c r="H348" s="53">
        <v>75</v>
      </c>
      <c r="I348" s="53">
        <v>75</v>
      </c>
      <c r="J348" s="27">
        <f>I348/H348*100</f>
        <v>100</v>
      </c>
      <c r="K348" s="283">
        <f>(J348+J349)/2</f>
        <v>100</v>
      </c>
      <c r="L348" s="380" t="s">
        <v>165</v>
      </c>
      <c r="M348" s="542"/>
      <c r="N348" s="372">
        <f>(SUM(J348:J378)/31)</f>
        <v>71.21146354592446</v>
      </c>
    </row>
    <row r="349" spans="1:14" ht="45.75" customHeight="1" x14ac:dyDescent="0.25">
      <c r="A349" s="257"/>
      <c r="B349" s="254"/>
      <c r="C349" s="341"/>
      <c r="D349" s="344"/>
      <c r="E349" s="99" t="s">
        <v>14</v>
      </c>
      <c r="F349" s="99" t="s">
        <v>17</v>
      </c>
      <c r="G349" s="47" t="s">
        <v>16</v>
      </c>
      <c r="H349" s="53">
        <v>75</v>
      </c>
      <c r="I349" s="53">
        <v>75</v>
      </c>
      <c r="J349" s="27">
        <f>I349/H349*100</f>
        <v>100</v>
      </c>
      <c r="K349" s="284"/>
      <c r="L349" s="447"/>
      <c r="M349" s="542"/>
      <c r="N349" s="372"/>
    </row>
    <row r="350" spans="1:14" ht="37.5" customHeight="1" x14ac:dyDescent="0.25">
      <c r="A350" s="257"/>
      <c r="B350" s="254"/>
      <c r="C350" s="341"/>
      <c r="D350" s="344"/>
      <c r="E350" s="319" t="s">
        <v>18</v>
      </c>
      <c r="F350" s="319" t="s">
        <v>47</v>
      </c>
      <c r="G350" s="108" t="s">
        <v>33</v>
      </c>
      <c r="H350" s="56">
        <v>500</v>
      </c>
      <c r="I350" s="56">
        <v>179</v>
      </c>
      <c r="J350" s="27">
        <f>I350/H350*100</f>
        <v>35.799999999999997</v>
      </c>
      <c r="K350" s="499">
        <f>(J350+J351)/2</f>
        <v>40.5625</v>
      </c>
      <c r="L350" s="481" t="s">
        <v>190</v>
      </c>
      <c r="M350" s="542"/>
      <c r="N350" s="372"/>
    </row>
    <row r="351" spans="1:14" ht="37.5" customHeight="1" x14ac:dyDescent="0.25">
      <c r="A351" s="257"/>
      <c r="B351" s="254"/>
      <c r="C351" s="341"/>
      <c r="D351" s="344"/>
      <c r="E351" s="320"/>
      <c r="F351" s="320"/>
      <c r="G351" s="108" t="s">
        <v>32</v>
      </c>
      <c r="H351" s="56">
        <v>4000</v>
      </c>
      <c r="I351" s="56">
        <v>1813</v>
      </c>
      <c r="J351" s="27">
        <f>I351/H351*100</f>
        <v>45.324999999999996</v>
      </c>
      <c r="K351" s="499"/>
      <c r="L351" s="482"/>
      <c r="M351" s="542"/>
      <c r="N351" s="372"/>
    </row>
    <row r="352" spans="1:14" ht="14.45" customHeight="1" x14ac:dyDescent="0.25">
      <c r="A352" s="257"/>
      <c r="B352" s="254"/>
      <c r="C352" s="341"/>
      <c r="D352" s="344"/>
      <c r="E352" s="247" t="s">
        <v>18</v>
      </c>
      <c r="F352" s="319" t="s">
        <v>158</v>
      </c>
      <c r="G352" s="47" t="s">
        <v>33</v>
      </c>
      <c r="H352" s="56">
        <v>768</v>
      </c>
      <c r="I352" s="56">
        <v>383</v>
      </c>
      <c r="J352" s="27">
        <f t="shared" ref="J352:J357" si="28">I352/H352*100</f>
        <v>49.869791666666671</v>
      </c>
      <c r="K352" s="321">
        <f>(J352+J353)/2</f>
        <v>54.111366421568633</v>
      </c>
      <c r="L352" s="483" t="s">
        <v>165</v>
      </c>
      <c r="M352" s="542"/>
      <c r="N352" s="372"/>
    </row>
    <row r="353" spans="1:14" ht="36.75" customHeight="1" x14ac:dyDescent="0.25">
      <c r="A353" s="257"/>
      <c r="B353" s="254"/>
      <c r="C353" s="341"/>
      <c r="D353" s="344"/>
      <c r="E353" s="249"/>
      <c r="F353" s="320"/>
      <c r="G353" s="47" t="s">
        <v>32</v>
      </c>
      <c r="H353" s="56">
        <v>2550</v>
      </c>
      <c r="I353" s="56">
        <v>1488</v>
      </c>
      <c r="J353" s="27">
        <f t="shared" si="28"/>
        <v>58.352941176470587</v>
      </c>
      <c r="K353" s="322"/>
      <c r="L353" s="484"/>
      <c r="M353" s="542"/>
      <c r="N353" s="372"/>
    </row>
    <row r="354" spans="1:14" ht="14.45" customHeight="1" x14ac:dyDescent="0.25">
      <c r="A354" s="257"/>
      <c r="B354" s="254"/>
      <c r="C354" s="341"/>
      <c r="D354" s="344"/>
      <c r="E354" s="319" t="s">
        <v>18</v>
      </c>
      <c r="F354" s="250" t="s">
        <v>51</v>
      </c>
      <c r="G354" s="47" t="s">
        <v>33</v>
      </c>
      <c r="H354" s="56">
        <v>2750</v>
      </c>
      <c r="I354" s="56">
        <v>1395</v>
      </c>
      <c r="J354" s="27">
        <f t="shared" si="28"/>
        <v>50.727272727272734</v>
      </c>
      <c r="K354" s="321">
        <f>(J354+J355)/2</f>
        <v>53.738636363636367</v>
      </c>
      <c r="L354" s="281" t="s">
        <v>165</v>
      </c>
      <c r="M354" s="542"/>
      <c r="N354" s="372"/>
    </row>
    <row r="355" spans="1:14" ht="32.25" customHeight="1" x14ac:dyDescent="0.25">
      <c r="A355" s="257"/>
      <c r="B355" s="254"/>
      <c r="C355" s="341"/>
      <c r="D355" s="344"/>
      <c r="E355" s="320"/>
      <c r="F355" s="252"/>
      <c r="G355" s="47" t="s">
        <v>32</v>
      </c>
      <c r="H355" s="56">
        <v>6000</v>
      </c>
      <c r="I355" s="56">
        <v>3405</v>
      </c>
      <c r="J355" s="27">
        <f>I355/H355*100</f>
        <v>56.75</v>
      </c>
      <c r="K355" s="322"/>
      <c r="L355" s="282"/>
      <c r="M355" s="542"/>
      <c r="N355" s="372"/>
    </row>
    <row r="356" spans="1:14" ht="15" customHeight="1" x14ac:dyDescent="0.25">
      <c r="A356" s="257"/>
      <c r="B356" s="254"/>
      <c r="C356" s="341"/>
      <c r="D356" s="344"/>
      <c r="E356" s="319" t="s">
        <v>18</v>
      </c>
      <c r="F356" s="319" t="s">
        <v>52</v>
      </c>
      <c r="G356" s="47" t="s">
        <v>33</v>
      </c>
      <c r="H356" s="56">
        <v>450</v>
      </c>
      <c r="I356" s="56">
        <v>236</v>
      </c>
      <c r="J356" s="27">
        <f t="shared" si="28"/>
        <v>52.44444444444445</v>
      </c>
      <c r="K356" s="321">
        <f>(J356+J357)/2</f>
        <v>54.722222222222221</v>
      </c>
      <c r="L356" s="281" t="s">
        <v>165</v>
      </c>
      <c r="M356" s="542"/>
      <c r="N356" s="372"/>
    </row>
    <row r="357" spans="1:14" x14ac:dyDescent="0.25">
      <c r="A357" s="257"/>
      <c r="B357" s="254"/>
      <c r="C357" s="341"/>
      <c r="D357" s="344"/>
      <c r="E357" s="320"/>
      <c r="F357" s="320"/>
      <c r="G357" s="47" t="s">
        <v>32</v>
      </c>
      <c r="H357" s="56">
        <v>300</v>
      </c>
      <c r="I357" s="56">
        <v>171</v>
      </c>
      <c r="J357" s="27">
        <f t="shared" si="28"/>
        <v>56.999999999999993</v>
      </c>
      <c r="K357" s="322"/>
      <c r="L357" s="282"/>
      <c r="M357" s="542"/>
      <c r="N357" s="372"/>
    </row>
    <row r="358" spans="1:14" ht="30" customHeight="1" x14ac:dyDescent="0.25">
      <c r="A358" s="257"/>
      <c r="B358" s="254"/>
      <c r="C358" s="341"/>
      <c r="D358" s="344"/>
      <c r="E358" s="99" t="s">
        <v>18</v>
      </c>
      <c r="F358" s="99" t="s">
        <v>64</v>
      </c>
      <c r="G358" s="47" t="s">
        <v>32</v>
      </c>
      <c r="H358" s="56">
        <v>1200</v>
      </c>
      <c r="I358" s="56">
        <v>602</v>
      </c>
      <c r="J358" s="27">
        <f t="shared" ref="J358:J378" si="29">I358/H358*100</f>
        <v>50.166666666666671</v>
      </c>
      <c r="K358" s="118">
        <f>J358</f>
        <v>50.166666666666671</v>
      </c>
      <c r="L358" s="223" t="s">
        <v>165</v>
      </c>
      <c r="M358" s="542"/>
      <c r="N358" s="372"/>
    </row>
    <row r="359" spans="1:14" s="3" customFormat="1" ht="30" customHeight="1" x14ac:dyDescent="0.25">
      <c r="A359" s="257"/>
      <c r="B359" s="254"/>
      <c r="C359" s="341"/>
      <c r="D359" s="344"/>
      <c r="E359" s="340" t="s">
        <v>18</v>
      </c>
      <c r="F359" s="247" t="s">
        <v>67</v>
      </c>
      <c r="G359" s="47" t="s">
        <v>33</v>
      </c>
      <c r="H359" s="56">
        <v>180</v>
      </c>
      <c r="I359" s="56">
        <v>0</v>
      </c>
      <c r="J359" s="27">
        <f t="shared" si="29"/>
        <v>0</v>
      </c>
      <c r="K359" s="269">
        <f>(J359+J360)/2</f>
        <v>24.55</v>
      </c>
      <c r="L359" s="522" t="s">
        <v>170</v>
      </c>
      <c r="M359" s="542"/>
      <c r="N359" s="372"/>
    </row>
    <row r="360" spans="1:14" s="3" customFormat="1" ht="30" customHeight="1" x14ac:dyDescent="0.25">
      <c r="A360" s="257"/>
      <c r="B360" s="254"/>
      <c r="C360" s="342"/>
      <c r="D360" s="345"/>
      <c r="E360" s="342"/>
      <c r="F360" s="249"/>
      <c r="G360" s="47" t="s">
        <v>32</v>
      </c>
      <c r="H360" s="56">
        <v>1000</v>
      </c>
      <c r="I360" s="56">
        <v>491</v>
      </c>
      <c r="J360" s="27">
        <f>I360/H360*100</f>
        <v>49.1</v>
      </c>
      <c r="K360" s="270"/>
      <c r="L360" s="501"/>
      <c r="M360" s="542"/>
      <c r="N360" s="372"/>
    </row>
    <row r="361" spans="1:14" ht="45" customHeight="1" x14ac:dyDescent="0.25">
      <c r="A361" s="257"/>
      <c r="B361" s="254"/>
      <c r="C361" s="247" t="s">
        <v>53</v>
      </c>
      <c r="D361" s="250" t="s">
        <v>13</v>
      </c>
      <c r="E361" s="99" t="s">
        <v>14</v>
      </c>
      <c r="F361" s="99" t="s">
        <v>15</v>
      </c>
      <c r="G361" s="47" t="s">
        <v>16</v>
      </c>
      <c r="H361" s="53">
        <v>75</v>
      </c>
      <c r="I361" s="53">
        <v>75</v>
      </c>
      <c r="J361" s="27">
        <f t="shared" si="29"/>
        <v>100</v>
      </c>
      <c r="K361" s="283">
        <f>(J361+J362)/2</f>
        <v>100</v>
      </c>
      <c r="L361" s="373" t="s">
        <v>165</v>
      </c>
      <c r="M361" s="542"/>
      <c r="N361" s="372"/>
    </row>
    <row r="362" spans="1:14" ht="30" customHeight="1" x14ac:dyDescent="0.25">
      <c r="A362" s="257"/>
      <c r="B362" s="254"/>
      <c r="C362" s="248"/>
      <c r="D362" s="251"/>
      <c r="E362" s="99" t="s">
        <v>14</v>
      </c>
      <c r="F362" s="99" t="s">
        <v>17</v>
      </c>
      <c r="G362" s="47" t="s">
        <v>16</v>
      </c>
      <c r="H362" s="53">
        <v>75</v>
      </c>
      <c r="I362" s="53">
        <v>75</v>
      </c>
      <c r="J362" s="27">
        <f t="shared" si="29"/>
        <v>100</v>
      </c>
      <c r="K362" s="284"/>
      <c r="L362" s="386"/>
      <c r="M362" s="542"/>
      <c r="N362" s="372"/>
    </row>
    <row r="363" spans="1:14" ht="105" customHeight="1" x14ac:dyDescent="0.25">
      <c r="A363" s="257"/>
      <c r="B363" s="254"/>
      <c r="C363" s="249"/>
      <c r="D363" s="252"/>
      <c r="E363" s="99" t="s">
        <v>18</v>
      </c>
      <c r="F363" s="99" t="s">
        <v>68</v>
      </c>
      <c r="G363" s="47" t="s">
        <v>32</v>
      </c>
      <c r="H363" s="56">
        <v>2240</v>
      </c>
      <c r="I363" s="56">
        <v>1240</v>
      </c>
      <c r="J363" s="27">
        <f t="shared" si="29"/>
        <v>55.357142857142861</v>
      </c>
      <c r="K363" s="119">
        <f>J363</f>
        <v>55.357142857142861</v>
      </c>
      <c r="L363" s="176" t="s">
        <v>165</v>
      </c>
      <c r="M363" s="542"/>
      <c r="N363" s="372"/>
    </row>
    <row r="364" spans="1:14" ht="45" customHeight="1" x14ac:dyDescent="0.25">
      <c r="A364" s="257"/>
      <c r="B364" s="254"/>
      <c r="C364" s="247" t="s">
        <v>86</v>
      </c>
      <c r="D364" s="250" t="s">
        <v>13</v>
      </c>
      <c r="E364" s="99" t="s">
        <v>14</v>
      </c>
      <c r="F364" s="99" t="s">
        <v>15</v>
      </c>
      <c r="G364" s="47" t="s">
        <v>16</v>
      </c>
      <c r="H364" s="53">
        <v>75</v>
      </c>
      <c r="I364" s="53">
        <v>75</v>
      </c>
      <c r="J364" s="27">
        <f t="shared" si="29"/>
        <v>100</v>
      </c>
      <c r="K364" s="283">
        <f>(J364+J365)/2</f>
        <v>100</v>
      </c>
      <c r="L364" s="380" t="s">
        <v>165</v>
      </c>
      <c r="M364" s="542"/>
      <c r="N364" s="372"/>
    </row>
    <row r="365" spans="1:14" ht="30" customHeight="1" x14ac:dyDescent="0.25">
      <c r="A365" s="257"/>
      <c r="B365" s="254"/>
      <c r="C365" s="248"/>
      <c r="D365" s="251"/>
      <c r="E365" s="99" t="s">
        <v>14</v>
      </c>
      <c r="F365" s="99" t="s">
        <v>17</v>
      </c>
      <c r="G365" s="47" t="s">
        <v>16</v>
      </c>
      <c r="H365" s="53">
        <v>75</v>
      </c>
      <c r="I365" s="53">
        <v>75</v>
      </c>
      <c r="J365" s="27">
        <f t="shared" si="29"/>
        <v>100</v>
      </c>
      <c r="K365" s="284"/>
      <c r="L365" s="387"/>
      <c r="M365" s="542"/>
      <c r="N365" s="372"/>
    </row>
    <row r="366" spans="1:14" ht="84.75" customHeight="1" x14ac:dyDescent="0.25">
      <c r="A366" s="257"/>
      <c r="B366" s="254"/>
      <c r="C366" s="249"/>
      <c r="D366" s="252"/>
      <c r="E366" s="99" t="s">
        <v>18</v>
      </c>
      <c r="F366" s="99" t="s">
        <v>87</v>
      </c>
      <c r="G366" s="108" t="s">
        <v>71</v>
      </c>
      <c r="H366" s="61">
        <v>118</v>
      </c>
      <c r="I366" s="61">
        <v>62</v>
      </c>
      <c r="J366" s="27">
        <f t="shared" si="29"/>
        <v>52.542372881355938</v>
      </c>
      <c r="K366" s="119">
        <f>J366</f>
        <v>52.542372881355938</v>
      </c>
      <c r="L366" s="191" t="s">
        <v>165</v>
      </c>
      <c r="M366" s="542"/>
      <c r="N366" s="372"/>
    </row>
    <row r="367" spans="1:14" ht="45" customHeight="1" x14ac:dyDescent="0.25">
      <c r="A367" s="257"/>
      <c r="B367" s="254"/>
      <c r="C367" s="427" t="s">
        <v>73</v>
      </c>
      <c r="D367" s="430" t="s">
        <v>13</v>
      </c>
      <c r="E367" s="99" t="s">
        <v>14</v>
      </c>
      <c r="F367" s="99" t="s">
        <v>15</v>
      </c>
      <c r="G367" s="47" t="s">
        <v>16</v>
      </c>
      <c r="H367" s="53">
        <v>75</v>
      </c>
      <c r="I367" s="53">
        <v>75</v>
      </c>
      <c r="J367" s="27">
        <f t="shared" si="29"/>
        <v>100</v>
      </c>
      <c r="K367" s="269">
        <f>(J367+J368)/2</f>
        <v>100</v>
      </c>
      <c r="L367" s="373" t="s">
        <v>165</v>
      </c>
      <c r="M367" s="542"/>
      <c r="N367" s="372"/>
    </row>
    <row r="368" spans="1:14" ht="42" customHeight="1" x14ac:dyDescent="0.25">
      <c r="A368" s="257"/>
      <c r="B368" s="254"/>
      <c r="C368" s="428"/>
      <c r="D368" s="431"/>
      <c r="E368" s="99" t="s">
        <v>14</v>
      </c>
      <c r="F368" s="99" t="s">
        <v>17</v>
      </c>
      <c r="G368" s="47" t="s">
        <v>16</v>
      </c>
      <c r="H368" s="53">
        <v>75</v>
      </c>
      <c r="I368" s="53">
        <v>75</v>
      </c>
      <c r="J368" s="27">
        <f t="shared" si="29"/>
        <v>100</v>
      </c>
      <c r="K368" s="270"/>
      <c r="L368" s="386"/>
      <c r="M368" s="542"/>
      <c r="N368" s="372"/>
    </row>
    <row r="369" spans="1:14" ht="102.75" customHeight="1" x14ac:dyDescent="0.25">
      <c r="A369" s="257"/>
      <c r="B369" s="254"/>
      <c r="C369" s="429"/>
      <c r="D369" s="432"/>
      <c r="E369" s="99" t="s">
        <v>18</v>
      </c>
      <c r="F369" s="99" t="s">
        <v>73</v>
      </c>
      <c r="G369" s="108" t="s">
        <v>22</v>
      </c>
      <c r="H369" s="56">
        <v>390</v>
      </c>
      <c r="I369" s="56">
        <v>203</v>
      </c>
      <c r="J369" s="27">
        <f t="shared" si="29"/>
        <v>52.051282051282058</v>
      </c>
      <c r="K369" s="119">
        <f>J369</f>
        <v>52.051282051282058</v>
      </c>
      <c r="L369" s="191" t="s">
        <v>165</v>
      </c>
      <c r="M369" s="542"/>
      <c r="N369" s="372"/>
    </row>
    <row r="370" spans="1:14" s="3" customFormat="1" ht="45" x14ac:dyDescent="0.25">
      <c r="A370" s="257"/>
      <c r="B370" s="254"/>
      <c r="C370" s="340" t="s">
        <v>55</v>
      </c>
      <c r="D370" s="343" t="s">
        <v>13</v>
      </c>
      <c r="E370" s="99" t="s">
        <v>14</v>
      </c>
      <c r="F370" s="99" t="s">
        <v>15</v>
      </c>
      <c r="G370" s="47" t="s">
        <v>16</v>
      </c>
      <c r="H370" s="53">
        <v>75</v>
      </c>
      <c r="I370" s="53">
        <v>75</v>
      </c>
      <c r="J370" s="27">
        <f t="shared" si="29"/>
        <v>100</v>
      </c>
      <c r="K370" s="283">
        <f>(J370+J371)/2</f>
        <v>100</v>
      </c>
      <c r="L370" s="375" t="s">
        <v>165</v>
      </c>
      <c r="M370" s="542"/>
      <c r="N370" s="372"/>
    </row>
    <row r="371" spans="1:14" s="3" customFormat="1" ht="30" x14ac:dyDescent="0.25">
      <c r="A371" s="257"/>
      <c r="B371" s="254"/>
      <c r="C371" s="341"/>
      <c r="D371" s="344"/>
      <c r="E371" s="99" t="s">
        <v>14</v>
      </c>
      <c r="F371" s="99" t="s">
        <v>17</v>
      </c>
      <c r="G371" s="47" t="s">
        <v>16</v>
      </c>
      <c r="H371" s="53">
        <v>75</v>
      </c>
      <c r="I371" s="53">
        <v>75</v>
      </c>
      <c r="J371" s="27">
        <f t="shared" si="29"/>
        <v>100</v>
      </c>
      <c r="K371" s="284"/>
      <c r="L371" s="513"/>
      <c r="M371" s="542"/>
      <c r="N371" s="372"/>
    </row>
    <row r="372" spans="1:14" ht="75.75" customHeight="1" x14ac:dyDescent="0.25">
      <c r="A372" s="257"/>
      <c r="B372" s="254"/>
      <c r="C372" s="342"/>
      <c r="D372" s="345"/>
      <c r="E372" s="99" t="s">
        <v>18</v>
      </c>
      <c r="F372" s="99" t="s">
        <v>56</v>
      </c>
      <c r="G372" s="108" t="s">
        <v>22</v>
      </c>
      <c r="H372" s="56">
        <v>190</v>
      </c>
      <c r="I372" s="56">
        <v>94</v>
      </c>
      <c r="J372" s="27">
        <f t="shared" si="29"/>
        <v>49.473684210526315</v>
      </c>
      <c r="K372" s="119">
        <f>J372</f>
        <v>49.473684210526315</v>
      </c>
      <c r="L372" s="176" t="s">
        <v>165</v>
      </c>
      <c r="M372" s="542"/>
      <c r="N372" s="372"/>
    </row>
    <row r="373" spans="1:14" ht="45" customHeight="1" x14ac:dyDescent="0.25">
      <c r="A373" s="257"/>
      <c r="B373" s="254"/>
      <c r="C373" s="247" t="s">
        <v>57</v>
      </c>
      <c r="D373" s="250" t="s">
        <v>13</v>
      </c>
      <c r="E373" s="99" t="s">
        <v>14</v>
      </c>
      <c r="F373" s="99" t="s">
        <v>15</v>
      </c>
      <c r="G373" s="47" t="s">
        <v>16</v>
      </c>
      <c r="H373" s="53">
        <v>75</v>
      </c>
      <c r="I373" s="53">
        <v>75</v>
      </c>
      <c r="J373" s="27">
        <f t="shared" si="29"/>
        <v>100</v>
      </c>
      <c r="K373" s="283">
        <f>(J373+J374)/2</f>
        <v>100</v>
      </c>
      <c r="L373" s="373" t="s">
        <v>165</v>
      </c>
      <c r="M373" s="542"/>
      <c r="N373" s="372"/>
    </row>
    <row r="374" spans="1:14" ht="30" customHeight="1" x14ac:dyDescent="0.25">
      <c r="A374" s="257"/>
      <c r="B374" s="254"/>
      <c r="C374" s="248"/>
      <c r="D374" s="251"/>
      <c r="E374" s="99" t="s">
        <v>14</v>
      </c>
      <c r="F374" s="99" t="s">
        <v>17</v>
      </c>
      <c r="G374" s="47" t="s">
        <v>16</v>
      </c>
      <c r="H374" s="53">
        <v>75</v>
      </c>
      <c r="I374" s="53">
        <v>75</v>
      </c>
      <c r="J374" s="27">
        <f t="shared" si="29"/>
        <v>100</v>
      </c>
      <c r="K374" s="284"/>
      <c r="L374" s="386"/>
      <c r="M374" s="542"/>
      <c r="N374" s="372"/>
    </row>
    <row r="375" spans="1:14" ht="82.5" customHeight="1" x14ac:dyDescent="0.25">
      <c r="A375" s="257"/>
      <c r="B375" s="254"/>
      <c r="C375" s="249"/>
      <c r="D375" s="252"/>
      <c r="E375" s="99" t="s">
        <v>18</v>
      </c>
      <c r="F375" s="101" t="s">
        <v>58</v>
      </c>
      <c r="G375" s="47" t="s">
        <v>59</v>
      </c>
      <c r="H375" s="56">
        <v>10200</v>
      </c>
      <c r="I375" s="56">
        <v>4322</v>
      </c>
      <c r="J375" s="27">
        <f t="shared" si="29"/>
        <v>42.372549019607838</v>
      </c>
      <c r="K375" s="119">
        <f>J375</f>
        <v>42.372549019607838</v>
      </c>
      <c r="L375" s="233" t="s">
        <v>217</v>
      </c>
      <c r="M375" s="542"/>
      <c r="N375" s="372"/>
    </row>
    <row r="376" spans="1:14" ht="45" customHeight="1" x14ac:dyDescent="0.25">
      <c r="A376" s="257"/>
      <c r="B376" s="254"/>
      <c r="C376" s="250" t="s">
        <v>60</v>
      </c>
      <c r="D376" s="250" t="s">
        <v>13</v>
      </c>
      <c r="E376" s="99" t="s">
        <v>14</v>
      </c>
      <c r="F376" s="99" t="s">
        <v>15</v>
      </c>
      <c r="G376" s="47" t="s">
        <v>16</v>
      </c>
      <c r="H376" s="53">
        <v>75</v>
      </c>
      <c r="I376" s="53">
        <v>75</v>
      </c>
      <c r="J376" s="27">
        <f t="shared" si="29"/>
        <v>100</v>
      </c>
      <c r="K376" s="283">
        <f>(J376+J377)/2</f>
        <v>100</v>
      </c>
      <c r="L376" s="380" t="s">
        <v>165</v>
      </c>
      <c r="M376" s="542"/>
      <c r="N376" s="372"/>
    </row>
    <row r="377" spans="1:14" ht="30" customHeight="1" x14ac:dyDescent="0.25">
      <c r="A377" s="257"/>
      <c r="B377" s="254"/>
      <c r="C377" s="251"/>
      <c r="D377" s="251"/>
      <c r="E377" s="99" t="s">
        <v>14</v>
      </c>
      <c r="F377" s="99" t="s">
        <v>17</v>
      </c>
      <c r="G377" s="47" t="s">
        <v>16</v>
      </c>
      <c r="H377" s="53">
        <v>75</v>
      </c>
      <c r="I377" s="53">
        <v>75</v>
      </c>
      <c r="J377" s="27">
        <f t="shared" si="29"/>
        <v>100</v>
      </c>
      <c r="K377" s="284"/>
      <c r="L377" s="387"/>
      <c r="M377" s="542"/>
      <c r="N377" s="372"/>
    </row>
    <row r="378" spans="1:14" ht="30" customHeight="1" x14ac:dyDescent="0.25">
      <c r="A378" s="257"/>
      <c r="B378" s="254"/>
      <c r="C378" s="252"/>
      <c r="D378" s="252"/>
      <c r="E378" s="99" t="s">
        <v>18</v>
      </c>
      <c r="F378" s="101" t="s">
        <v>60</v>
      </c>
      <c r="G378" s="47" t="s">
        <v>61</v>
      </c>
      <c r="H378" s="56">
        <v>450</v>
      </c>
      <c r="I378" s="56">
        <v>226</v>
      </c>
      <c r="J378" s="27">
        <f t="shared" si="29"/>
        <v>50.222222222222221</v>
      </c>
      <c r="K378" s="119">
        <f>J378</f>
        <v>50.222222222222221</v>
      </c>
      <c r="L378" s="191" t="s">
        <v>165</v>
      </c>
      <c r="M378" s="542"/>
      <c r="N378" s="372"/>
    </row>
    <row r="379" spans="1:14" ht="30" customHeight="1" x14ac:dyDescent="0.25">
      <c r="A379" s="257"/>
      <c r="B379" s="254"/>
      <c r="C379" s="309" t="s">
        <v>62</v>
      </c>
      <c r="D379" s="309"/>
      <c r="E379" s="117" t="s">
        <v>14</v>
      </c>
      <c r="F379" s="54"/>
      <c r="G379" s="55"/>
      <c r="H379" s="63"/>
      <c r="I379" s="63"/>
      <c r="J379" s="33"/>
      <c r="K379" s="119">
        <f>(K348+K361+K364+K367+K370+K373+K376)/7</f>
        <v>100</v>
      </c>
      <c r="L379" s="127"/>
      <c r="M379" s="542"/>
      <c r="N379" s="372"/>
    </row>
    <row r="380" spans="1:14" ht="30" customHeight="1" x14ac:dyDescent="0.25">
      <c r="A380" s="258"/>
      <c r="B380" s="255"/>
      <c r="C380" s="353"/>
      <c r="D380" s="353"/>
      <c r="E380" s="124" t="s">
        <v>18</v>
      </c>
      <c r="F380" s="65"/>
      <c r="G380" s="66"/>
      <c r="H380" s="67"/>
      <c r="I380" s="67"/>
      <c r="J380" s="150">
        <f>(J350+J351+J352+J353+J354+J355+J356+J357+J358+J363+J366+J369+J372+J375+J378+J359+J360)/17</f>
        <v>47.503257054332849</v>
      </c>
      <c r="K380" s="136"/>
      <c r="L380" s="129"/>
      <c r="M380" s="542"/>
      <c r="N380" s="372"/>
    </row>
    <row r="381" spans="1:14" ht="45" customHeight="1" x14ac:dyDescent="0.25">
      <c r="A381" s="256">
        <v>18</v>
      </c>
      <c r="B381" s="323" t="s">
        <v>140</v>
      </c>
      <c r="C381" s="336" t="s">
        <v>200</v>
      </c>
      <c r="D381" s="414" t="s">
        <v>13</v>
      </c>
      <c r="E381" s="139" t="s">
        <v>14</v>
      </c>
      <c r="F381" s="139" t="s">
        <v>15</v>
      </c>
      <c r="G381" s="138" t="s">
        <v>16</v>
      </c>
      <c r="H381" s="79">
        <v>75</v>
      </c>
      <c r="I381" s="137">
        <v>75</v>
      </c>
      <c r="J381" s="21">
        <f>I381/H381*100</f>
        <v>100</v>
      </c>
      <c r="K381" s="360">
        <f>(J381+J382)/2</f>
        <v>100</v>
      </c>
      <c r="L381" s="388" t="s">
        <v>165</v>
      </c>
      <c r="M381" s="542"/>
      <c r="N381" s="372">
        <f>(SUM(J381:J403)/23)</f>
        <v>63.409142957361809</v>
      </c>
    </row>
    <row r="382" spans="1:14" ht="30" customHeight="1" x14ac:dyDescent="0.25">
      <c r="A382" s="257"/>
      <c r="B382" s="324"/>
      <c r="C382" s="336"/>
      <c r="D382" s="414"/>
      <c r="E382" s="139" t="s">
        <v>14</v>
      </c>
      <c r="F382" s="139" t="s">
        <v>17</v>
      </c>
      <c r="G382" s="138" t="s">
        <v>16</v>
      </c>
      <c r="H382" s="137">
        <v>75</v>
      </c>
      <c r="I382" s="137">
        <v>75</v>
      </c>
      <c r="J382" s="21">
        <f>I382/H382*100</f>
        <v>100</v>
      </c>
      <c r="K382" s="360"/>
      <c r="L382" s="388"/>
      <c r="M382" s="542"/>
      <c r="N382" s="372"/>
    </row>
    <row r="383" spans="1:14" x14ac:dyDescent="0.25">
      <c r="A383" s="257"/>
      <c r="B383" s="324"/>
      <c r="C383" s="336"/>
      <c r="D383" s="414"/>
      <c r="E383" s="294" t="s">
        <v>18</v>
      </c>
      <c r="F383" s="294" t="s">
        <v>47</v>
      </c>
      <c r="G383" s="152" t="s">
        <v>33</v>
      </c>
      <c r="H383" s="48">
        <v>2000</v>
      </c>
      <c r="I383" s="48">
        <v>838</v>
      </c>
      <c r="J383" s="21">
        <f t="shared" ref="J383:J396" si="30">I383/H383*100</f>
        <v>41.9</v>
      </c>
      <c r="K383" s="360">
        <f>(J383+J384)/2</f>
        <v>49.020326639662159</v>
      </c>
      <c r="L383" s="370" t="s">
        <v>165</v>
      </c>
      <c r="M383" s="542"/>
      <c r="N383" s="372"/>
    </row>
    <row r="384" spans="1:14" x14ac:dyDescent="0.25">
      <c r="A384" s="257"/>
      <c r="B384" s="324"/>
      <c r="C384" s="336"/>
      <c r="D384" s="414"/>
      <c r="E384" s="295"/>
      <c r="F384" s="295"/>
      <c r="G384" s="152" t="s">
        <v>49</v>
      </c>
      <c r="H384" s="48">
        <v>11603</v>
      </c>
      <c r="I384" s="48">
        <v>6514</v>
      </c>
      <c r="J384" s="21">
        <f t="shared" si="30"/>
        <v>56.140653279324312</v>
      </c>
      <c r="K384" s="360"/>
      <c r="L384" s="370"/>
      <c r="M384" s="542"/>
      <c r="N384" s="372"/>
    </row>
    <row r="385" spans="1:14" ht="28.5" customHeight="1" x14ac:dyDescent="0.25">
      <c r="A385" s="257"/>
      <c r="B385" s="324"/>
      <c r="C385" s="336"/>
      <c r="D385" s="414"/>
      <c r="E385" s="294" t="s">
        <v>18</v>
      </c>
      <c r="F385" s="294" t="s">
        <v>158</v>
      </c>
      <c r="G385" s="138" t="s">
        <v>33</v>
      </c>
      <c r="H385" s="48">
        <v>1132</v>
      </c>
      <c r="I385" s="48">
        <v>427</v>
      </c>
      <c r="J385" s="21">
        <f>I385/H385*100</f>
        <v>37.720848056537108</v>
      </c>
      <c r="K385" s="360">
        <f>(J385+J386)/2</f>
        <v>45.135424028268552</v>
      </c>
      <c r="L385" s="369" t="s">
        <v>213</v>
      </c>
      <c r="M385" s="542"/>
      <c r="N385" s="372"/>
    </row>
    <row r="386" spans="1:14" ht="42" customHeight="1" x14ac:dyDescent="0.25">
      <c r="A386" s="257"/>
      <c r="B386" s="324"/>
      <c r="C386" s="336"/>
      <c r="D386" s="414"/>
      <c r="E386" s="295"/>
      <c r="F386" s="295"/>
      <c r="G386" s="138" t="s">
        <v>32</v>
      </c>
      <c r="H386" s="48">
        <v>2000</v>
      </c>
      <c r="I386" s="48">
        <v>1051</v>
      </c>
      <c r="J386" s="21">
        <f>I386/H386*100</f>
        <v>52.55</v>
      </c>
      <c r="K386" s="360"/>
      <c r="L386" s="371"/>
      <c r="M386" s="542"/>
      <c r="N386" s="372"/>
    </row>
    <row r="387" spans="1:14" ht="33.75" customHeight="1" x14ac:dyDescent="0.25">
      <c r="A387" s="257"/>
      <c r="B387" s="324"/>
      <c r="C387" s="336"/>
      <c r="D387" s="414"/>
      <c r="E387" s="294" t="s">
        <v>18</v>
      </c>
      <c r="F387" s="292" t="s">
        <v>51</v>
      </c>
      <c r="G387" s="138" t="s">
        <v>33</v>
      </c>
      <c r="H387" s="48">
        <v>3400</v>
      </c>
      <c r="I387" s="48">
        <v>1553</v>
      </c>
      <c r="J387" s="21">
        <f t="shared" si="30"/>
        <v>45.676470588235297</v>
      </c>
      <c r="K387" s="360">
        <f>(J387+J388)/2</f>
        <v>49.999154834347536</v>
      </c>
      <c r="L387" s="509" t="s">
        <v>165</v>
      </c>
      <c r="M387" s="542"/>
      <c r="N387" s="372"/>
    </row>
    <row r="388" spans="1:14" ht="45" customHeight="1" x14ac:dyDescent="0.25">
      <c r="A388" s="257"/>
      <c r="B388" s="324"/>
      <c r="C388" s="336"/>
      <c r="D388" s="414"/>
      <c r="E388" s="295"/>
      <c r="F388" s="293"/>
      <c r="G388" s="138" t="s">
        <v>32</v>
      </c>
      <c r="H388" s="48">
        <v>8700</v>
      </c>
      <c r="I388" s="48">
        <v>4726</v>
      </c>
      <c r="J388" s="21">
        <f t="shared" si="30"/>
        <v>54.321839080459768</v>
      </c>
      <c r="K388" s="360"/>
      <c r="L388" s="509"/>
      <c r="M388" s="542"/>
      <c r="N388" s="372"/>
    </row>
    <row r="389" spans="1:14" ht="27" customHeight="1" x14ac:dyDescent="0.25">
      <c r="A389" s="257"/>
      <c r="B389" s="324"/>
      <c r="C389" s="336"/>
      <c r="D389" s="414"/>
      <c r="E389" s="294" t="s">
        <v>18</v>
      </c>
      <c r="F389" s="294" t="s">
        <v>52</v>
      </c>
      <c r="G389" s="138" t="s">
        <v>33</v>
      </c>
      <c r="H389" s="48">
        <v>1000</v>
      </c>
      <c r="I389" s="48">
        <v>497</v>
      </c>
      <c r="J389" s="21">
        <f t="shared" si="30"/>
        <v>49.7</v>
      </c>
      <c r="K389" s="360">
        <f>(J389+J390)/2</f>
        <v>47.05</v>
      </c>
      <c r="L389" s="371" t="s">
        <v>187</v>
      </c>
      <c r="M389" s="542"/>
      <c r="N389" s="372"/>
    </row>
    <row r="390" spans="1:14" ht="45.75" customHeight="1" x14ac:dyDescent="0.25">
      <c r="A390" s="257"/>
      <c r="B390" s="324"/>
      <c r="C390" s="336"/>
      <c r="D390" s="414"/>
      <c r="E390" s="295"/>
      <c r="F390" s="295"/>
      <c r="G390" s="138" t="s">
        <v>32</v>
      </c>
      <c r="H390" s="48">
        <v>1500</v>
      </c>
      <c r="I390" s="48">
        <v>666</v>
      </c>
      <c r="J390" s="21">
        <f t="shared" si="30"/>
        <v>44.4</v>
      </c>
      <c r="K390" s="360"/>
      <c r="L390" s="371"/>
      <c r="M390" s="542"/>
      <c r="N390" s="372"/>
    </row>
    <row r="391" spans="1:14" ht="45.75" customHeight="1" x14ac:dyDescent="0.25">
      <c r="A391" s="257"/>
      <c r="B391" s="324"/>
      <c r="C391" s="336"/>
      <c r="D391" s="414"/>
      <c r="E391" s="294" t="s">
        <v>18</v>
      </c>
      <c r="F391" s="294" t="s">
        <v>67</v>
      </c>
      <c r="G391" s="138" t="s">
        <v>33</v>
      </c>
      <c r="H391" s="48">
        <v>581</v>
      </c>
      <c r="I391" s="172">
        <v>282</v>
      </c>
      <c r="J391" s="21">
        <f t="shared" si="30"/>
        <v>48.537005163511189</v>
      </c>
      <c r="K391" s="360">
        <f>(J391+J392)/2</f>
        <v>52.318502581755595</v>
      </c>
      <c r="L391" s="503"/>
      <c r="M391" s="542"/>
      <c r="N391" s="372"/>
    </row>
    <row r="392" spans="1:14" ht="30" customHeight="1" x14ac:dyDescent="0.25">
      <c r="A392" s="257"/>
      <c r="B392" s="324"/>
      <c r="C392" s="336"/>
      <c r="D392" s="414"/>
      <c r="E392" s="295"/>
      <c r="F392" s="295"/>
      <c r="G392" s="138" t="s">
        <v>32</v>
      </c>
      <c r="H392" s="77">
        <v>2000</v>
      </c>
      <c r="I392" s="48">
        <v>1122</v>
      </c>
      <c r="J392" s="21">
        <f t="shared" si="30"/>
        <v>56.100000000000009</v>
      </c>
      <c r="K392" s="360"/>
      <c r="L392" s="504"/>
      <c r="M392" s="542"/>
      <c r="N392" s="372"/>
    </row>
    <row r="393" spans="1:14" s="3" customFormat="1" ht="84" customHeight="1" x14ac:dyDescent="0.25">
      <c r="A393" s="257"/>
      <c r="B393" s="324"/>
      <c r="C393" s="336"/>
      <c r="D393" s="414"/>
      <c r="E393" s="140" t="s">
        <v>18</v>
      </c>
      <c r="F393" s="140" t="s">
        <v>64</v>
      </c>
      <c r="G393" s="138" t="s">
        <v>32</v>
      </c>
      <c r="H393" s="77">
        <v>300</v>
      </c>
      <c r="I393" s="48">
        <v>0</v>
      </c>
      <c r="J393" s="21">
        <f t="shared" si="30"/>
        <v>0</v>
      </c>
      <c r="K393" s="133">
        <f>J393</f>
        <v>0</v>
      </c>
      <c r="L393" s="224" t="s">
        <v>170</v>
      </c>
      <c r="M393" s="542"/>
      <c r="N393" s="372"/>
    </row>
    <row r="394" spans="1:14" ht="84" customHeight="1" x14ac:dyDescent="0.25">
      <c r="A394" s="257"/>
      <c r="B394" s="324"/>
      <c r="C394" s="294" t="s">
        <v>88</v>
      </c>
      <c r="D394" s="292" t="s">
        <v>13</v>
      </c>
      <c r="E394" s="139" t="s">
        <v>14</v>
      </c>
      <c r="F394" s="139" t="s">
        <v>15</v>
      </c>
      <c r="G394" s="138" t="s">
        <v>16</v>
      </c>
      <c r="H394" s="77">
        <v>75</v>
      </c>
      <c r="I394" s="48">
        <v>75</v>
      </c>
      <c r="J394" s="21">
        <f>I394/H394*100</f>
        <v>100</v>
      </c>
      <c r="K394" s="360">
        <f>(J394+J395)/2</f>
        <v>100</v>
      </c>
      <c r="L394" s="370" t="s">
        <v>165</v>
      </c>
      <c r="M394" s="542"/>
      <c r="N394" s="372"/>
    </row>
    <row r="395" spans="1:14" ht="45" customHeight="1" x14ac:dyDescent="0.25">
      <c r="A395" s="257"/>
      <c r="B395" s="324"/>
      <c r="C395" s="295"/>
      <c r="D395" s="293"/>
      <c r="E395" s="139" t="s">
        <v>14</v>
      </c>
      <c r="F395" s="139" t="s">
        <v>17</v>
      </c>
      <c r="G395" s="138" t="s">
        <v>16</v>
      </c>
      <c r="H395" s="77">
        <v>75</v>
      </c>
      <c r="I395" s="48">
        <v>75</v>
      </c>
      <c r="J395" s="21">
        <f>I395/H395*100</f>
        <v>100</v>
      </c>
      <c r="K395" s="360"/>
      <c r="L395" s="370"/>
      <c r="M395" s="542"/>
      <c r="N395" s="372"/>
    </row>
    <row r="396" spans="1:14" ht="120" x14ac:dyDescent="0.25">
      <c r="A396" s="257"/>
      <c r="B396" s="324"/>
      <c r="C396" s="295"/>
      <c r="D396" s="293"/>
      <c r="E396" s="139" t="s">
        <v>18</v>
      </c>
      <c r="F396" s="139" t="s">
        <v>68</v>
      </c>
      <c r="G396" s="138" t="s">
        <v>32</v>
      </c>
      <c r="H396" s="48">
        <v>102</v>
      </c>
      <c r="I396" s="48">
        <v>52</v>
      </c>
      <c r="J396" s="21">
        <f t="shared" si="30"/>
        <v>50.980392156862742</v>
      </c>
      <c r="K396" s="133">
        <f>J396</f>
        <v>50.980392156862742</v>
      </c>
      <c r="L396" s="194" t="s">
        <v>165</v>
      </c>
      <c r="M396" s="542"/>
      <c r="N396" s="372"/>
    </row>
    <row r="397" spans="1:14" ht="48" customHeight="1" x14ac:dyDescent="0.25">
      <c r="A397" s="257"/>
      <c r="B397" s="324"/>
      <c r="C397" s="294" t="s">
        <v>55</v>
      </c>
      <c r="D397" s="292" t="s">
        <v>13</v>
      </c>
      <c r="E397" s="139" t="s">
        <v>14</v>
      </c>
      <c r="F397" s="139" t="s">
        <v>15</v>
      </c>
      <c r="G397" s="138" t="s">
        <v>16</v>
      </c>
      <c r="H397" s="48">
        <v>75</v>
      </c>
      <c r="I397" s="48">
        <v>75</v>
      </c>
      <c r="J397" s="21">
        <f t="shared" ref="J397:J403" si="31">I397/H397*100</f>
        <v>100</v>
      </c>
      <c r="K397" s="360">
        <f>(J397+J398)/2</f>
        <v>100</v>
      </c>
      <c r="L397" s="370" t="s">
        <v>165</v>
      </c>
      <c r="M397" s="542"/>
      <c r="N397" s="372"/>
    </row>
    <row r="398" spans="1:14" ht="30" customHeight="1" x14ac:dyDescent="0.25">
      <c r="A398" s="257"/>
      <c r="B398" s="324"/>
      <c r="C398" s="295"/>
      <c r="D398" s="293"/>
      <c r="E398" s="139" t="s">
        <v>14</v>
      </c>
      <c r="F398" s="139" t="s">
        <v>17</v>
      </c>
      <c r="G398" s="138" t="s">
        <v>16</v>
      </c>
      <c r="H398" s="48">
        <v>75</v>
      </c>
      <c r="I398" s="48">
        <v>75</v>
      </c>
      <c r="J398" s="21">
        <f t="shared" si="31"/>
        <v>100</v>
      </c>
      <c r="K398" s="360"/>
      <c r="L398" s="370"/>
      <c r="M398" s="542"/>
      <c r="N398" s="372"/>
    </row>
    <row r="399" spans="1:14" ht="90" customHeight="1" x14ac:dyDescent="0.25">
      <c r="A399" s="257"/>
      <c r="B399" s="324"/>
      <c r="C399" s="295"/>
      <c r="D399" s="293"/>
      <c r="E399" s="139" t="s">
        <v>18</v>
      </c>
      <c r="F399" s="139" t="s">
        <v>56</v>
      </c>
      <c r="G399" s="152" t="s">
        <v>22</v>
      </c>
      <c r="H399" s="48">
        <v>320</v>
      </c>
      <c r="I399" s="48">
        <v>144</v>
      </c>
      <c r="J399" s="21">
        <f t="shared" si="31"/>
        <v>45</v>
      </c>
      <c r="K399" s="133">
        <f>J399</f>
        <v>45</v>
      </c>
      <c r="L399" s="231" t="s">
        <v>231</v>
      </c>
      <c r="M399" s="542"/>
      <c r="N399" s="372"/>
    </row>
    <row r="400" spans="1:14" ht="45" customHeight="1" x14ac:dyDescent="0.25">
      <c r="A400" s="257"/>
      <c r="B400" s="324"/>
      <c r="C400" s="294" t="s">
        <v>90</v>
      </c>
      <c r="D400" s="292" t="s">
        <v>13</v>
      </c>
      <c r="E400" s="139" t="s">
        <v>14</v>
      </c>
      <c r="F400" s="139" t="s">
        <v>15</v>
      </c>
      <c r="G400" s="152" t="s">
        <v>16</v>
      </c>
      <c r="H400" s="48">
        <v>75</v>
      </c>
      <c r="I400" s="48">
        <v>75</v>
      </c>
      <c r="J400" s="21">
        <f t="shared" si="31"/>
        <v>100</v>
      </c>
      <c r="K400" s="360">
        <f>(J400+J401)/2</f>
        <v>100</v>
      </c>
      <c r="L400" s="370" t="s">
        <v>165</v>
      </c>
      <c r="M400" s="542"/>
      <c r="N400" s="372"/>
    </row>
    <row r="401" spans="1:14" ht="30" customHeight="1" x14ac:dyDescent="0.25">
      <c r="A401" s="257"/>
      <c r="B401" s="324"/>
      <c r="C401" s="295"/>
      <c r="D401" s="293"/>
      <c r="E401" s="139" t="s">
        <v>14</v>
      </c>
      <c r="F401" s="139" t="s">
        <v>17</v>
      </c>
      <c r="G401" s="152" t="s">
        <v>16</v>
      </c>
      <c r="H401" s="48">
        <v>75</v>
      </c>
      <c r="I401" s="48">
        <v>75</v>
      </c>
      <c r="J401" s="21">
        <f t="shared" si="31"/>
        <v>100</v>
      </c>
      <c r="K401" s="360"/>
      <c r="L401" s="370"/>
      <c r="M401" s="542"/>
      <c r="N401" s="372"/>
    </row>
    <row r="402" spans="1:14" ht="57" customHeight="1" x14ac:dyDescent="0.25">
      <c r="A402" s="257"/>
      <c r="B402" s="324"/>
      <c r="C402" s="295"/>
      <c r="D402" s="293"/>
      <c r="E402" s="139" t="s">
        <v>18</v>
      </c>
      <c r="F402" s="153" t="s">
        <v>74</v>
      </c>
      <c r="G402" s="138" t="s">
        <v>59</v>
      </c>
      <c r="H402" s="48">
        <v>9470</v>
      </c>
      <c r="I402" s="48">
        <v>3392</v>
      </c>
      <c r="J402" s="21">
        <f t="shared" si="31"/>
        <v>35.818373812038011</v>
      </c>
      <c r="K402" s="133">
        <f>J402</f>
        <v>35.818373812038011</v>
      </c>
      <c r="L402" s="493" t="s">
        <v>229</v>
      </c>
      <c r="M402" s="542"/>
      <c r="N402" s="372"/>
    </row>
    <row r="403" spans="1:14" ht="59.25" customHeight="1" x14ac:dyDescent="0.25">
      <c r="A403" s="257"/>
      <c r="B403" s="324"/>
      <c r="C403" s="295"/>
      <c r="D403" s="293"/>
      <c r="E403" s="139" t="s">
        <v>18</v>
      </c>
      <c r="F403" s="153" t="s">
        <v>58</v>
      </c>
      <c r="G403" s="138" t="s">
        <v>59</v>
      </c>
      <c r="H403" s="48">
        <v>8500</v>
      </c>
      <c r="I403" s="48">
        <v>3363</v>
      </c>
      <c r="J403" s="21">
        <f t="shared" si="31"/>
        <v>39.564705882352939</v>
      </c>
      <c r="K403" s="133">
        <f>J403</f>
        <v>39.564705882352939</v>
      </c>
      <c r="L403" s="494"/>
      <c r="M403" s="542"/>
      <c r="N403" s="372"/>
    </row>
    <row r="404" spans="1:14" ht="26.25" customHeight="1" x14ac:dyDescent="0.25">
      <c r="A404" s="257"/>
      <c r="B404" s="324"/>
      <c r="C404" s="298" t="s">
        <v>62</v>
      </c>
      <c r="D404" s="298"/>
      <c r="E404" s="114" t="s">
        <v>14</v>
      </c>
      <c r="F404" s="159"/>
      <c r="G404" s="50"/>
      <c r="H404" s="173"/>
      <c r="I404" s="173"/>
      <c r="J404" s="174"/>
      <c r="K404" s="133">
        <f>(K381+K394+K397+K400)/4</f>
        <v>100</v>
      </c>
      <c r="L404" s="180"/>
      <c r="M404" s="542"/>
      <c r="N404" s="372"/>
    </row>
    <row r="405" spans="1:14" ht="28.5" customHeight="1" x14ac:dyDescent="0.25">
      <c r="A405" s="258"/>
      <c r="B405" s="426"/>
      <c r="C405" s="299"/>
      <c r="D405" s="299"/>
      <c r="E405" s="114" t="s">
        <v>18</v>
      </c>
      <c r="F405" s="159"/>
      <c r="G405" s="50"/>
      <c r="H405" s="173"/>
      <c r="I405" s="173"/>
      <c r="J405" s="24">
        <f>(J383+J384+J385+J386+J387+J388+J389+J390+J391+J392+J396+J399+J402+J403+J393)/15</f>
        <v>43.894019201288089</v>
      </c>
      <c r="K405" s="133"/>
      <c r="L405" s="180"/>
      <c r="M405" s="542"/>
      <c r="N405" s="372"/>
    </row>
    <row r="406" spans="1:14" ht="45" customHeight="1" x14ac:dyDescent="0.25">
      <c r="A406" s="256">
        <v>19</v>
      </c>
      <c r="B406" s="323" t="s">
        <v>141</v>
      </c>
      <c r="C406" s="335" t="s">
        <v>159</v>
      </c>
      <c r="D406" s="405" t="s">
        <v>13</v>
      </c>
      <c r="E406" s="157" t="s">
        <v>14</v>
      </c>
      <c r="F406" s="157" t="s">
        <v>15</v>
      </c>
      <c r="G406" s="158" t="s">
        <v>16</v>
      </c>
      <c r="H406" s="171">
        <v>75</v>
      </c>
      <c r="I406" s="134">
        <v>75</v>
      </c>
      <c r="J406" s="37">
        <f>I406/H406*100</f>
        <v>100</v>
      </c>
      <c r="K406" s="407">
        <f>(J406+J407)/2</f>
        <v>100</v>
      </c>
      <c r="L406" s="454" t="s">
        <v>165</v>
      </c>
      <c r="M406" s="542"/>
      <c r="N406" s="372">
        <f>(SUM(J406:J430)/25)</f>
        <v>65.852787940426765</v>
      </c>
    </row>
    <row r="407" spans="1:14" ht="30" x14ac:dyDescent="0.25">
      <c r="A407" s="257"/>
      <c r="B407" s="324"/>
      <c r="C407" s="336"/>
      <c r="D407" s="414"/>
      <c r="E407" s="104" t="s">
        <v>14</v>
      </c>
      <c r="F407" s="104" t="s">
        <v>17</v>
      </c>
      <c r="G407" s="46" t="s">
        <v>16</v>
      </c>
      <c r="H407" s="98">
        <v>75</v>
      </c>
      <c r="I407" s="98">
        <v>75</v>
      </c>
      <c r="J407" s="21">
        <f>I407/H407*100</f>
        <v>100</v>
      </c>
      <c r="K407" s="360"/>
      <c r="L407" s="280"/>
      <c r="M407" s="542"/>
      <c r="N407" s="372"/>
    </row>
    <row r="408" spans="1:14" ht="28.5" customHeight="1" x14ac:dyDescent="0.25">
      <c r="A408" s="257"/>
      <c r="B408" s="324"/>
      <c r="C408" s="336"/>
      <c r="D408" s="414"/>
      <c r="E408" s="294" t="s">
        <v>18</v>
      </c>
      <c r="F408" s="294" t="s">
        <v>47</v>
      </c>
      <c r="G408" s="106" t="s">
        <v>48</v>
      </c>
      <c r="H408" s="98">
        <v>280</v>
      </c>
      <c r="I408" s="98">
        <v>100</v>
      </c>
      <c r="J408" s="21">
        <f t="shared" ref="J408:J415" si="32">I408/H408*100</f>
        <v>35.714285714285715</v>
      </c>
      <c r="K408" s="360">
        <f>(J408+J409)/2</f>
        <v>41.333537706928269</v>
      </c>
      <c r="L408" s="481" t="s">
        <v>190</v>
      </c>
      <c r="M408" s="542"/>
      <c r="N408" s="372"/>
    </row>
    <row r="409" spans="1:14" ht="50.25" customHeight="1" x14ac:dyDescent="0.25">
      <c r="A409" s="257"/>
      <c r="B409" s="324"/>
      <c r="C409" s="336"/>
      <c r="D409" s="414"/>
      <c r="E409" s="295"/>
      <c r="F409" s="295"/>
      <c r="G409" s="106" t="s">
        <v>49</v>
      </c>
      <c r="H409" s="21">
        <v>2330</v>
      </c>
      <c r="I409" s="21">
        <v>1094</v>
      </c>
      <c r="J409" s="21">
        <f t="shared" si="32"/>
        <v>46.952789699570815</v>
      </c>
      <c r="K409" s="360"/>
      <c r="L409" s="482"/>
      <c r="M409" s="542"/>
      <c r="N409" s="372"/>
    </row>
    <row r="410" spans="1:14" x14ac:dyDescent="0.25">
      <c r="A410" s="257"/>
      <c r="B410" s="324"/>
      <c r="C410" s="336"/>
      <c r="D410" s="414"/>
      <c r="E410" s="294" t="s">
        <v>18</v>
      </c>
      <c r="F410" s="294" t="s">
        <v>158</v>
      </c>
      <c r="G410" s="46" t="s">
        <v>33</v>
      </c>
      <c r="H410" s="98">
        <v>718</v>
      </c>
      <c r="I410" s="98">
        <v>470</v>
      </c>
      <c r="J410" s="21">
        <f t="shared" si="32"/>
        <v>65.459610027855149</v>
      </c>
      <c r="K410" s="360">
        <f>(J410+J411)/2</f>
        <v>66.551794542723385</v>
      </c>
      <c r="L410" s="281" t="s">
        <v>165</v>
      </c>
      <c r="M410" s="542"/>
      <c r="N410" s="372"/>
    </row>
    <row r="411" spans="1:14" ht="28.5" customHeight="1" x14ac:dyDescent="0.25">
      <c r="A411" s="257"/>
      <c r="B411" s="324"/>
      <c r="C411" s="336"/>
      <c r="D411" s="414"/>
      <c r="E411" s="295"/>
      <c r="F411" s="295"/>
      <c r="G411" s="46" t="s">
        <v>32</v>
      </c>
      <c r="H411" s="21">
        <v>1910</v>
      </c>
      <c r="I411" s="21">
        <v>1292</v>
      </c>
      <c r="J411" s="21">
        <f t="shared" si="32"/>
        <v>67.643979057591622</v>
      </c>
      <c r="K411" s="360"/>
      <c r="L411" s="282"/>
      <c r="M411" s="542"/>
      <c r="N411" s="372"/>
    </row>
    <row r="412" spans="1:14" x14ac:dyDescent="0.25">
      <c r="A412" s="257"/>
      <c r="B412" s="324"/>
      <c r="C412" s="336"/>
      <c r="D412" s="414"/>
      <c r="E412" s="294" t="s">
        <v>18</v>
      </c>
      <c r="F412" s="292" t="s">
        <v>51</v>
      </c>
      <c r="G412" s="46" t="s">
        <v>33</v>
      </c>
      <c r="H412" s="21">
        <v>1250</v>
      </c>
      <c r="I412" s="21">
        <v>633</v>
      </c>
      <c r="J412" s="21">
        <f t="shared" si="32"/>
        <v>50.639999999999993</v>
      </c>
      <c r="K412" s="360">
        <f>(J412+J413)/2</f>
        <v>47.956363636363633</v>
      </c>
      <c r="L412" s="483" t="s">
        <v>165</v>
      </c>
      <c r="M412" s="542"/>
      <c r="N412" s="372"/>
    </row>
    <row r="413" spans="1:14" x14ac:dyDescent="0.25">
      <c r="A413" s="257"/>
      <c r="B413" s="324"/>
      <c r="C413" s="336"/>
      <c r="D413" s="414"/>
      <c r="E413" s="295"/>
      <c r="F413" s="293"/>
      <c r="G413" s="46" t="s">
        <v>32</v>
      </c>
      <c r="H413" s="21">
        <v>4400</v>
      </c>
      <c r="I413" s="21">
        <v>1992</v>
      </c>
      <c r="J413" s="21">
        <f t="shared" si="32"/>
        <v>45.272727272727273</v>
      </c>
      <c r="K413" s="360"/>
      <c r="L413" s="484"/>
      <c r="M413" s="542"/>
      <c r="N413" s="372"/>
    </row>
    <row r="414" spans="1:14" x14ac:dyDescent="0.25">
      <c r="A414" s="257"/>
      <c r="B414" s="324"/>
      <c r="C414" s="336"/>
      <c r="D414" s="414"/>
      <c r="E414" s="336" t="s">
        <v>18</v>
      </c>
      <c r="F414" s="336" t="s">
        <v>52</v>
      </c>
      <c r="G414" s="46" t="s">
        <v>33</v>
      </c>
      <c r="H414" s="79">
        <v>400</v>
      </c>
      <c r="I414" s="79">
        <v>237</v>
      </c>
      <c r="J414" s="21">
        <f t="shared" si="32"/>
        <v>59.25</v>
      </c>
      <c r="K414" s="360">
        <f>(J414+J415)/2</f>
        <v>53.421296296296298</v>
      </c>
      <c r="L414" s="281" t="s">
        <v>165</v>
      </c>
      <c r="M414" s="542"/>
      <c r="N414" s="372"/>
    </row>
    <row r="415" spans="1:14" x14ac:dyDescent="0.25">
      <c r="A415" s="257"/>
      <c r="B415" s="324"/>
      <c r="C415" s="336"/>
      <c r="D415" s="414"/>
      <c r="E415" s="259"/>
      <c r="F415" s="259"/>
      <c r="G415" s="46" t="s">
        <v>32</v>
      </c>
      <c r="H415" s="21">
        <v>1080</v>
      </c>
      <c r="I415" s="21">
        <v>514</v>
      </c>
      <c r="J415" s="21">
        <f t="shared" si="32"/>
        <v>47.592592592592595</v>
      </c>
      <c r="K415" s="360"/>
      <c r="L415" s="282"/>
      <c r="M415" s="542"/>
      <c r="N415" s="372"/>
    </row>
    <row r="416" spans="1:14" ht="59.25" customHeight="1" x14ac:dyDescent="0.25">
      <c r="A416" s="257"/>
      <c r="B416" s="324"/>
      <c r="C416" s="336"/>
      <c r="D416" s="414"/>
      <c r="E416" s="104" t="s">
        <v>18</v>
      </c>
      <c r="F416" s="104" t="s">
        <v>64</v>
      </c>
      <c r="G416" s="46" t="s">
        <v>32</v>
      </c>
      <c r="H416" s="21">
        <v>885</v>
      </c>
      <c r="I416" s="21">
        <v>251</v>
      </c>
      <c r="J416" s="21">
        <f t="shared" ref="J416:J430" si="33">I416/H416*100</f>
        <v>28.361581920903955</v>
      </c>
      <c r="K416" s="20">
        <f>J416</f>
        <v>28.361581920903955</v>
      </c>
      <c r="L416" s="224" t="s">
        <v>201</v>
      </c>
      <c r="M416" s="542"/>
      <c r="N416" s="372"/>
    </row>
    <row r="417" spans="1:14" s="3" customFormat="1" ht="84.75" customHeight="1" x14ac:dyDescent="0.25">
      <c r="A417" s="257"/>
      <c r="B417" s="324"/>
      <c r="C417" s="336"/>
      <c r="D417" s="414"/>
      <c r="E417" s="294" t="s">
        <v>18</v>
      </c>
      <c r="F417" s="337" t="s">
        <v>67</v>
      </c>
      <c r="G417" s="46" t="s">
        <v>33</v>
      </c>
      <c r="H417" s="21">
        <v>293</v>
      </c>
      <c r="I417" s="21">
        <v>65</v>
      </c>
      <c r="J417" s="21">
        <f t="shared" si="33"/>
        <v>22.184300341296929</v>
      </c>
      <c r="K417" s="406">
        <f>(J417+J418)/2</f>
        <v>12.183853227417023</v>
      </c>
      <c r="L417" s="378" t="s">
        <v>191</v>
      </c>
      <c r="M417" s="542"/>
      <c r="N417" s="372"/>
    </row>
    <row r="418" spans="1:14" s="3" customFormat="1" ht="79.5" customHeight="1" x14ac:dyDescent="0.25">
      <c r="A418" s="257"/>
      <c r="B418" s="324"/>
      <c r="C418" s="336"/>
      <c r="D418" s="414"/>
      <c r="E418" s="295"/>
      <c r="F418" s="335"/>
      <c r="G418" s="46" t="s">
        <v>32</v>
      </c>
      <c r="H418" s="21">
        <v>229</v>
      </c>
      <c r="I418" s="21">
        <v>5</v>
      </c>
      <c r="J418" s="21">
        <f>I418/H418*100</f>
        <v>2.1834061135371177</v>
      </c>
      <c r="K418" s="407"/>
      <c r="L418" s="379"/>
      <c r="M418" s="542"/>
      <c r="N418" s="372"/>
    </row>
    <row r="419" spans="1:14" ht="45" customHeight="1" x14ac:dyDescent="0.25">
      <c r="A419" s="257"/>
      <c r="B419" s="324"/>
      <c r="C419" s="415" t="s">
        <v>91</v>
      </c>
      <c r="D419" s="392" t="s">
        <v>13</v>
      </c>
      <c r="E419" s="100" t="s">
        <v>14</v>
      </c>
      <c r="F419" s="100" t="s">
        <v>15</v>
      </c>
      <c r="G419" s="51" t="s">
        <v>16</v>
      </c>
      <c r="H419" s="32">
        <v>75</v>
      </c>
      <c r="I419" s="32">
        <v>75</v>
      </c>
      <c r="J419" s="32">
        <f t="shared" si="33"/>
        <v>100</v>
      </c>
      <c r="K419" s="408">
        <v>100</v>
      </c>
      <c r="L419" s="393" t="s">
        <v>165</v>
      </c>
      <c r="M419" s="542"/>
      <c r="N419" s="372"/>
    </row>
    <row r="420" spans="1:14" ht="44.25" customHeight="1" x14ac:dyDescent="0.25">
      <c r="A420" s="257"/>
      <c r="B420" s="324"/>
      <c r="C420" s="295"/>
      <c r="D420" s="349"/>
      <c r="E420" s="99" t="s">
        <v>14</v>
      </c>
      <c r="F420" s="99" t="s">
        <v>17</v>
      </c>
      <c r="G420" s="47" t="s">
        <v>16</v>
      </c>
      <c r="H420" s="27">
        <v>75</v>
      </c>
      <c r="I420" s="27">
        <v>75</v>
      </c>
      <c r="J420" s="27">
        <f t="shared" si="33"/>
        <v>100</v>
      </c>
      <c r="K420" s="284"/>
      <c r="L420" s="386"/>
      <c r="M420" s="542"/>
      <c r="N420" s="372"/>
    </row>
    <row r="421" spans="1:14" ht="102.75" customHeight="1" x14ac:dyDescent="0.25">
      <c r="A421" s="257"/>
      <c r="B421" s="324"/>
      <c r="C421" s="295"/>
      <c r="D421" s="416"/>
      <c r="E421" s="58" t="s">
        <v>18</v>
      </c>
      <c r="F421" s="99" t="s">
        <v>68</v>
      </c>
      <c r="G421" s="59" t="s">
        <v>32</v>
      </c>
      <c r="H421" s="80">
        <v>25</v>
      </c>
      <c r="I421" s="80">
        <v>12</v>
      </c>
      <c r="J421" s="31">
        <f t="shared" si="33"/>
        <v>48</v>
      </c>
      <c r="K421" s="120">
        <f>J421</f>
        <v>48</v>
      </c>
      <c r="L421" s="196" t="s">
        <v>165</v>
      </c>
      <c r="M421" s="542"/>
      <c r="N421" s="372"/>
    </row>
    <row r="422" spans="1:14" ht="45" customHeight="1" x14ac:dyDescent="0.25">
      <c r="A422" s="257"/>
      <c r="B422" s="324"/>
      <c r="C422" s="294" t="s">
        <v>55</v>
      </c>
      <c r="D422" s="292" t="s">
        <v>13</v>
      </c>
      <c r="E422" s="104" t="s">
        <v>14</v>
      </c>
      <c r="F422" s="104" t="s">
        <v>15</v>
      </c>
      <c r="G422" s="46" t="s">
        <v>16</v>
      </c>
      <c r="H422" s="98">
        <v>75</v>
      </c>
      <c r="I422" s="98">
        <v>75</v>
      </c>
      <c r="J422" s="21">
        <f t="shared" si="33"/>
        <v>100</v>
      </c>
      <c r="K422" s="360">
        <v>100</v>
      </c>
      <c r="L422" s="448" t="s">
        <v>165</v>
      </c>
      <c r="M422" s="542"/>
      <c r="N422" s="372"/>
    </row>
    <row r="423" spans="1:14" ht="50.25" customHeight="1" x14ac:dyDescent="0.25">
      <c r="A423" s="257"/>
      <c r="B423" s="324"/>
      <c r="C423" s="295"/>
      <c r="D423" s="293"/>
      <c r="E423" s="104" t="s">
        <v>14</v>
      </c>
      <c r="F423" s="104" t="s">
        <v>17</v>
      </c>
      <c r="G423" s="46" t="s">
        <v>16</v>
      </c>
      <c r="H423" s="98">
        <v>75</v>
      </c>
      <c r="I423" s="98">
        <v>75</v>
      </c>
      <c r="J423" s="21">
        <f t="shared" si="33"/>
        <v>100</v>
      </c>
      <c r="K423" s="360"/>
      <c r="L423" s="455"/>
      <c r="M423" s="542"/>
      <c r="N423" s="372"/>
    </row>
    <row r="424" spans="1:14" ht="94.5" customHeight="1" x14ac:dyDescent="0.25">
      <c r="A424" s="257"/>
      <c r="B424" s="324"/>
      <c r="C424" s="295"/>
      <c r="D424" s="293"/>
      <c r="E424" s="104" t="s">
        <v>18</v>
      </c>
      <c r="F424" s="99" t="s">
        <v>56</v>
      </c>
      <c r="G424" s="106" t="s">
        <v>22</v>
      </c>
      <c r="H424" s="98">
        <v>50</v>
      </c>
      <c r="I424" s="98">
        <v>15</v>
      </c>
      <c r="J424" s="21">
        <f t="shared" si="33"/>
        <v>30</v>
      </c>
      <c r="K424" s="20">
        <f>J424</f>
        <v>30</v>
      </c>
      <c r="L424" s="238" t="s">
        <v>236</v>
      </c>
      <c r="M424" s="542"/>
      <c r="N424" s="372"/>
    </row>
    <row r="425" spans="1:14" ht="58.5" customHeight="1" x14ac:dyDescent="0.25">
      <c r="A425" s="257"/>
      <c r="B425" s="324"/>
      <c r="C425" s="294" t="s">
        <v>92</v>
      </c>
      <c r="D425" s="292" t="s">
        <v>13</v>
      </c>
      <c r="E425" s="104" t="s">
        <v>14</v>
      </c>
      <c r="F425" s="104" t="s">
        <v>15</v>
      </c>
      <c r="G425" s="106" t="s">
        <v>16</v>
      </c>
      <c r="H425" s="98">
        <v>75</v>
      </c>
      <c r="I425" s="98">
        <v>75</v>
      </c>
      <c r="J425" s="21">
        <f t="shared" si="33"/>
        <v>100</v>
      </c>
      <c r="K425" s="360">
        <f>(J425+J426)/2</f>
        <v>100</v>
      </c>
      <c r="L425" s="458" t="s">
        <v>165</v>
      </c>
      <c r="M425" s="542"/>
      <c r="N425" s="372"/>
    </row>
    <row r="426" spans="1:14" ht="39" customHeight="1" x14ac:dyDescent="0.25">
      <c r="A426" s="257"/>
      <c r="B426" s="324"/>
      <c r="C426" s="295"/>
      <c r="D426" s="293"/>
      <c r="E426" s="104" t="s">
        <v>14</v>
      </c>
      <c r="F426" s="104" t="s">
        <v>17</v>
      </c>
      <c r="G426" s="106" t="s">
        <v>16</v>
      </c>
      <c r="H426" s="98">
        <v>75</v>
      </c>
      <c r="I426" s="98">
        <v>75</v>
      </c>
      <c r="J426" s="21">
        <f t="shared" si="33"/>
        <v>100</v>
      </c>
      <c r="K426" s="360"/>
      <c r="L426" s="413"/>
      <c r="M426" s="542"/>
      <c r="N426" s="372"/>
    </row>
    <row r="427" spans="1:14" ht="27" customHeight="1" x14ac:dyDescent="0.25">
      <c r="A427" s="257"/>
      <c r="B427" s="324"/>
      <c r="C427" s="295"/>
      <c r="D427" s="293"/>
      <c r="E427" s="104" t="s">
        <v>18</v>
      </c>
      <c r="F427" s="107" t="s">
        <v>58</v>
      </c>
      <c r="G427" s="46" t="s">
        <v>59</v>
      </c>
      <c r="H427" s="21">
        <v>5100</v>
      </c>
      <c r="I427" s="21">
        <v>2546</v>
      </c>
      <c r="J427" s="21">
        <f t="shared" si="33"/>
        <v>49.921568627450981</v>
      </c>
      <c r="K427" s="20">
        <f>J427</f>
        <v>49.921568627450981</v>
      </c>
      <c r="L427" s="189" t="s">
        <v>165</v>
      </c>
      <c r="M427" s="542"/>
      <c r="N427" s="372"/>
    </row>
    <row r="428" spans="1:14" ht="45" x14ac:dyDescent="0.25">
      <c r="A428" s="257"/>
      <c r="B428" s="324"/>
      <c r="C428" s="421" t="s">
        <v>60</v>
      </c>
      <c r="D428" s="392" t="s">
        <v>13</v>
      </c>
      <c r="E428" s="100" t="s">
        <v>14</v>
      </c>
      <c r="F428" s="100" t="s">
        <v>15</v>
      </c>
      <c r="G428" s="51" t="s">
        <v>16</v>
      </c>
      <c r="H428" s="32">
        <v>75</v>
      </c>
      <c r="I428" s="32">
        <v>75</v>
      </c>
      <c r="J428" s="32">
        <f t="shared" si="33"/>
        <v>100</v>
      </c>
      <c r="K428" s="408">
        <f>(J428+J429)/2</f>
        <v>100</v>
      </c>
      <c r="L428" s="380" t="s">
        <v>165</v>
      </c>
      <c r="M428" s="542"/>
      <c r="N428" s="372"/>
    </row>
    <row r="429" spans="1:14" ht="30" x14ac:dyDescent="0.25">
      <c r="A429" s="257"/>
      <c r="B429" s="324"/>
      <c r="C429" s="293"/>
      <c r="D429" s="349"/>
      <c r="E429" s="99" t="s">
        <v>14</v>
      </c>
      <c r="F429" s="99" t="s">
        <v>17</v>
      </c>
      <c r="G429" s="47" t="s">
        <v>16</v>
      </c>
      <c r="H429" s="27">
        <v>75</v>
      </c>
      <c r="I429" s="27">
        <v>75</v>
      </c>
      <c r="J429" s="27">
        <f t="shared" si="33"/>
        <v>100</v>
      </c>
      <c r="K429" s="284"/>
      <c r="L429" s="387"/>
      <c r="M429" s="542"/>
      <c r="N429" s="372"/>
    </row>
    <row r="430" spans="1:14" ht="120" x14ac:dyDescent="0.25">
      <c r="A430" s="257"/>
      <c r="B430" s="324"/>
      <c r="C430" s="293"/>
      <c r="D430" s="350"/>
      <c r="E430" s="99" t="s">
        <v>18</v>
      </c>
      <c r="F430" s="99" t="s">
        <v>93</v>
      </c>
      <c r="G430" s="47" t="s">
        <v>61</v>
      </c>
      <c r="H430" s="53">
        <v>350</v>
      </c>
      <c r="I430" s="53">
        <v>165</v>
      </c>
      <c r="J430" s="27">
        <f t="shared" si="33"/>
        <v>47.142857142857139</v>
      </c>
      <c r="K430" s="119">
        <f>J430</f>
        <v>47.142857142857139</v>
      </c>
      <c r="L430" s="191" t="s">
        <v>165</v>
      </c>
      <c r="M430" s="542"/>
      <c r="N430" s="372"/>
    </row>
    <row r="431" spans="1:14" ht="30" customHeight="1" x14ac:dyDescent="0.25">
      <c r="A431" s="257"/>
      <c r="B431" s="254"/>
      <c r="C431" s="366" t="s">
        <v>62</v>
      </c>
      <c r="D431" s="309"/>
      <c r="E431" s="117" t="s">
        <v>14</v>
      </c>
      <c r="F431" s="54"/>
      <c r="G431" s="55"/>
      <c r="H431" s="63"/>
      <c r="I431" s="63"/>
      <c r="J431" s="33"/>
      <c r="K431" s="119">
        <f>(K406+K419+K422+K425+K428)/5</f>
        <v>100</v>
      </c>
      <c r="L431" s="127"/>
      <c r="M431" s="542"/>
      <c r="N431" s="372"/>
    </row>
    <row r="432" spans="1:14" ht="30" customHeight="1" x14ac:dyDescent="0.25">
      <c r="A432" s="258"/>
      <c r="B432" s="255"/>
      <c r="C432" s="310"/>
      <c r="D432" s="310"/>
      <c r="E432" s="117" t="s">
        <v>18</v>
      </c>
      <c r="F432" s="54"/>
      <c r="G432" s="55"/>
      <c r="H432" s="63"/>
      <c r="I432" s="63"/>
      <c r="J432" s="29">
        <f>(J408+J409+J410+J411+J412+J413+J414+J415+J416+J421+J424+J427+J430+J417+J418)/15</f>
        <v>43.087979900711275</v>
      </c>
      <c r="K432" s="119"/>
      <c r="L432" s="127"/>
      <c r="M432" s="542"/>
      <c r="N432" s="372"/>
    </row>
    <row r="433" spans="1:14" ht="50.25" customHeight="1" x14ac:dyDescent="0.25">
      <c r="A433" s="256">
        <v>20</v>
      </c>
      <c r="B433" s="253" t="s">
        <v>142</v>
      </c>
      <c r="C433" s="340" t="s">
        <v>159</v>
      </c>
      <c r="D433" s="343" t="s">
        <v>13</v>
      </c>
      <c r="E433" s="99" t="s">
        <v>14</v>
      </c>
      <c r="F433" s="99" t="s">
        <v>15</v>
      </c>
      <c r="G433" s="47" t="s">
        <v>16</v>
      </c>
      <c r="H433" s="30">
        <v>75</v>
      </c>
      <c r="I433" s="53">
        <v>75</v>
      </c>
      <c r="J433" s="27">
        <f t="shared" ref="J433:J448" si="34">I433/H433*100</f>
        <v>100</v>
      </c>
      <c r="K433" s="283">
        <f>(J433+J434)/2</f>
        <v>100</v>
      </c>
      <c r="L433" s="380" t="s">
        <v>165</v>
      </c>
      <c r="M433" s="542"/>
      <c r="N433" s="372">
        <f>(SUM(J433:J457)/25)</f>
        <v>75.335111724467836</v>
      </c>
    </row>
    <row r="434" spans="1:14" ht="30" customHeight="1" x14ac:dyDescent="0.25">
      <c r="A434" s="257"/>
      <c r="B434" s="254"/>
      <c r="C434" s="341"/>
      <c r="D434" s="344"/>
      <c r="E434" s="99" t="s">
        <v>14</v>
      </c>
      <c r="F434" s="99" t="s">
        <v>17</v>
      </c>
      <c r="G434" s="47" t="s">
        <v>16</v>
      </c>
      <c r="H434" s="53">
        <v>75</v>
      </c>
      <c r="I434" s="53">
        <v>75</v>
      </c>
      <c r="J434" s="27">
        <f t="shared" si="34"/>
        <v>100</v>
      </c>
      <c r="K434" s="284"/>
      <c r="L434" s="387"/>
      <c r="M434" s="542"/>
      <c r="N434" s="372"/>
    </row>
    <row r="435" spans="1:14" x14ac:dyDescent="0.25">
      <c r="A435" s="257"/>
      <c r="B435" s="254"/>
      <c r="C435" s="341"/>
      <c r="D435" s="344"/>
      <c r="E435" s="319" t="s">
        <v>18</v>
      </c>
      <c r="F435" s="319" t="s">
        <v>47</v>
      </c>
      <c r="G435" s="108" t="s">
        <v>33</v>
      </c>
      <c r="H435" s="27">
        <v>416</v>
      </c>
      <c r="I435" s="27">
        <v>309</v>
      </c>
      <c r="J435" s="27">
        <f t="shared" si="34"/>
        <v>74.27884615384616</v>
      </c>
      <c r="K435" s="397">
        <f>(J435+J436)/2</f>
        <v>61.895412429185726</v>
      </c>
      <c r="L435" s="375" t="s">
        <v>165</v>
      </c>
      <c r="M435" s="542"/>
      <c r="N435" s="372"/>
    </row>
    <row r="436" spans="1:14" ht="90.75" customHeight="1" x14ac:dyDescent="0.25">
      <c r="A436" s="257"/>
      <c r="B436" s="254"/>
      <c r="C436" s="341"/>
      <c r="D436" s="344"/>
      <c r="E436" s="320"/>
      <c r="F436" s="320"/>
      <c r="G436" s="108" t="s">
        <v>32</v>
      </c>
      <c r="H436" s="27">
        <v>4508</v>
      </c>
      <c r="I436" s="27">
        <v>2232</v>
      </c>
      <c r="J436" s="27">
        <f t="shared" si="34"/>
        <v>49.511978704525291</v>
      </c>
      <c r="K436" s="397"/>
      <c r="L436" s="386"/>
      <c r="M436" s="542"/>
      <c r="N436" s="372"/>
    </row>
    <row r="437" spans="1:14" ht="21.75" customHeight="1" x14ac:dyDescent="0.25">
      <c r="A437" s="257"/>
      <c r="B437" s="254"/>
      <c r="C437" s="341"/>
      <c r="D437" s="344"/>
      <c r="E437" s="247" t="s">
        <v>18</v>
      </c>
      <c r="F437" s="247" t="s">
        <v>158</v>
      </c>
      <c r="G437" s="47" t="s">
        <v>33</v>
      </c>
      <c r="H437" s="27">
        <v>848</v>
      </c>
      <c r="I437" s="27">
        <v>459</v>
      </c>
      <c r="J437" s="27">
        <f t="shared" si="34"/>
        <v>54.127358490566039</v>
      </c>
      <c r="K437" s="283">
        <f>(J437+J438)/2</f>
        <v>55.158917340521114</v>
      </c>
      <c r="L437" s="375" t="s">
        <v>165</v>
      </c>
      <c r="M437" s="542"/>
      <c r="N437" s="372"/>
    </row>
    <row r="438" spans="1:14" ht="24.75" customHeight="1" x14ac:dyDescent="0.25">
      <c r="A438" s="257"/>
      <c r="B438" s="254"/>
      <c r="C438" s="341"/>
      <c r="D438" s="344"/>
      <c r="E438" s="249"/>
      <c r="F438" s="249"/>
      <c r="G438" s="47" t="s">
        <v>32</v>
      </c>
      <c r="H438" s="27">
        <v>2100</v>
      </c>
      <c r="I438" s="27">
        <v>1180</v>
      </c>
      <c r="J438" s="27">
        <f t="shared" si="34"/>
        <v>56.19047619047619</v>
      </c>
      <c r="K438" s="284"/>
      <c r="L438" s="386"/>
      <c r="M438" s="542"/>
      <c r="N438" s="372"/>
    </row>
    <row r="439" spans="1:14" ht="15" customHeight="1" x14ac:dyDescent="0.25">
      <c r="A439" s="257"/>
      <c r="B439" s="254"/>
      <c r="C439" s="341"/>
      <c r="D439" s="344"/>
      <c r="E439" s="319" t="s">
        <v>18</v>
      </c>
      <c r="F439" s="250" t="s">
        <v>51</v>
      </c>
      <c r="G439" s="47" t="s">
        <v>33</v>
      </c>
      <c r="H439" s="27">
        <v>5520</v>
      </c>
      <c r="I439" s="27">
        <v>2710</v>
      </c>
      <c r="J439" s="27">
        <f t="shared" si="34"/>
        <v>49.094202898550726</v>
      </c>
      <c r="K439" s="283">
        <f>(J439+J440)/2</f>
        <v>47.736147385671124</v>
      </c>
      <c r="L439" s="375" t="s">
        <v>165</v>
      </c>
      <c r="M439" s="542"/>
      <c r="N439" s="372"/>
    </row>
    <row r="440" spans="1:14" ht="14.45" customHeight="1" x14ac:dyDescent="0.25">
      <c r="A440" s="257"/>
      <c r="B440" s="254"/>
      <c r="C440" s="341"/>
      <c r="D440" s="344"/>
      <c r="E440" s="320"/>
      <c r="F440" s="252"/>
      <c r="G440" s="47" t="s">
        <v>32</v>
      </c>
      <c r="H440" s="27">
        <v>6792</v>
      </c>
      <c r="I440" s="27">
        <v>3150</v>
      </c>
      <c r="J440" s="27">
        <f t="shared" si="34"/>
        <v>46.378091872791522</v>
      </c>
      <c r="K440" s="284"/>
      <c r="L440" s="386"/>
      <c r="M440" s="542"/>
      <c r="N440" s="372"/>
    </row>
    <row r="441" spans="1:14" ht="14.45" customHeight="1" x14ac:dyDescent="0.25">
      <c r="A441" s="257"/>
      <c r="B441" s="254"/>
      <c r="C441" s="341"/>
      <c r="D441" s="344"/>
      <c r="E441" s="319" t="s">
        <v>18</v>
      </c>
      <c r="F441" s="319" t="s">
        <v>52</v>
      </c>
      <c r="G441" s="47" t="s">
        <v>33</v>
      </c>
      <c r="H441" s="27">
        <v>2925</v>
      </c>
      <c r="I441" s="27">
        <v>1414</v>
      </c>
      <c r="J441" s="27">
        <f>I441/H441*100</f>
        <v>48.341880341880348</v>
      </c>
      <c r="K441" s="321">
        <f>(J441+J442)/2</f>
        <v>60.353206180792384</v>
      </c>
      <c r="L441" s="448" t="s">
        <v>165</v>
      </c>
      <c r="M441" s="542"/>
      <c r="N441" s="372"/>
    </row>
    <row r="442" spans="1:14" ht="14.45" customHeight="1" x14ac:dyDescent="0.25">
      <c r="A442" s="257"/>
      <c r="B442" s="254"/>
      <c r="C442" s="341"/>
      <c r="D442" s="344"/>
      <c r="E442" s="320"/>
      <c r="F442" s="320"/>
      <c r="G442" s="47" t="s">
        <v>32</v>
      </c>
      <c r="H442" s="27">
        <v>2030</v>
      </c>
      <c r="I442" s="27">
        <v>1469</v>
      </c>
      <c r="J442" s="27">
        <f>I442/H442*100</f>
        <v>72.364532019704427</v>
      </c>
      <c r="K442" s="322"/>
      <c r="L442" s="282"/>
      <c r="M442" s="542"/>
      <c r="N442" s="372"/>
    </row>
    <row r="443" spans="1:14" ht="102.75" customHeight="1" x14ac:dyDescent="0.25">
      <c r="A443" s="257"/>
      <c r="B443" s="254"/>
      <c r="C443" s="341"/>
      <c r="D443" s="344"/>
      <c r="E443" s="99" t="s">
        <v>18</v>
      </c>
      <c r="F443" s="99" t="s">
        <v>64</v>
      </c>
      <c r="G443" s="47" t="s">
        <v>32</v>
      </c>
      <c r="H443" s="27">
        <v>1413</v>
      </c>
      <c r="I443" s="27">
        <v>734</v>
      </c>
      <c r="J443" s="27">
        <f>I443/H443*100</f>
        <v>51.946213729653223</v>
      </c>
      <c r="K443" s="119">
        <f>J443</f>
        <v>51.946213729653223</v>
      </c>
      <c r="L443" s="200" t="s">
        <v>165</v>
      </c>
      <c r="M443" s="542"/>
      <c r="N443" s="372"/>
    </row>
    <row r="444" spans="1:14" s="3" customFormat="1" ht="60.75" customHeight="1" x14ac:dyDescent="0.25">
      <c r="A444" s="257"/>
      <c r="B444" s="254"/>
      <c r="C444" s="341"/>
      <c r="D444" s="344"/>
      <c r="E444" s="247" t="s">
        <v>18</v>
      </c>
      <c r="F444" s="340" t="s">
        <v>67</v>
      </c>
      <c r="G444" s="47" t="s">
        <v>33</v>
      </c>
      <c r="H444" s="27">
        <v>147</v>
      </c>
      <c r="I444" s="27">
        <v>75</v>
      </c>
      <c r="J444" s="27">
        <f>I444/H444*100</f>
        <v>51.020408163265309</v>
      </c>
      <c r="K444" s="269">
        <f>(J444+J445)/2</f>
        <v>45.244355410876011</v>
      </c>
      <c r="L444" s="500" t="s">
        <v>191</v>
      </c>
      <c r="M444" s="542"/>
      <c r="N444" s="372"/>
    </row>
    <row r="445" spans="1:14" s="3" customFormat="1" ht="90" customHeight="1" x14ac:dyDescent="0.25">
      <c r="A445" s="257"/>
      <c r="B445" s="254"/>
      <c r="C445" s="342"/>
      <c r="D445" s="345"/>
      <c r="E445" s="249"/>
      <c r="F445" s="342"/>
      <c r="G445" s="47" t="s">
        <v>32</v>
      </c>
      <c r="H445" s="27">
        <v>489</v>
      </c>
      <c r="I445" s="27">
        <v>193</v>
      </c>
      <c r="J445" s="27">
        <f>I445/H445*100</f>
        <v>39.468302658486706</v>
      </c>
      <c r="K445" s="270"/>
      <c r="L445" s="501"/>
      <c r="M445" s="542"/>
      <c r="N445" s="372"/>
    </row>
    <row r="446" spans="1:14" ht="45" customHeight="1" x14ac:dyDescent="0.25">
      <c r="A446" s="257"/>
      <c r="B446" s="254"/>
      <c r="C446" s="247" t="s">
        <v>94</v>
      </c>
      <c r="D446" s="250" t="s">
        <v>13</v>
      </c>
      <c r="E446" s="99" t="s">
        <v>14</v>
      </c>
      <c r="F446" s="99" t="s">
        <v>15</v>
      </c>
      <c r="G446" s="47" t="s">
        <v>16</v>
      </c>
      <c r="H446" s="27">
        <v>75</v>
      </c>
      <c r="I446" s="27">
        <v>75</v>
      </c>
      <c r="J446" s="27">
        <f t="shared" si="34"/>
        <v>100</v>
      </c>
      <c r="K446" s="283">
        <f>(J446+J447)/2</f>
        <v>100</v>
      </c>
      <c r="L446" s="373" t="s">
        <v>165</v>
      </c>
      <c r="M446" s="542"/>
      <c r="N446" s="372"/>
    </row>
    <row r="447" spans="1:14" ht="30" customHeight="1" x14ac:dyDescent="0.25">
      <c r="A447" s="257"/>
      <c r="B447" s="254"/>
      <c r="C447" s="248"/>
      <c r="D447" s="251"/>
      <c r="E447" s="99" t="s">
        <v>14</v>
      </c>
      <c r="F447" s="99" t="s">
        <v>17</v>
      </c>
      <c r="G447" s="47" t="s">
        <v>16</v>
      </c>
      <c r="H447" s="27">
        <v>75</v>
      </c>
      <c r="I447" s="27">
        <v>75</v>
      </c>
      <c r="J447" s="27">
        <f t="shared" si="34"/>
        <v>100</v>
      </c>
      <c r="K447" s="284"/>
      <c r="L447" s="386"/>
      <c r="M447" s="542"/>
      <c r="N447" s="372"/>
    </row>
    <row r="448" spans="1:14" ht="132.75" customHeight="1" x14ac:dyDescent="0.25">
      <c r="A448" s="257"/>
      <c r="B448" s="254"/>
      <c r="C448" s="249"/>
      <c r="D448" s="252"/>
      <c r="E448" s="99" t="s">
        <v>18</v>
      </c>
      <c r="F448" s="99" t="s">
        <v>68</v>
      </c>
      <c r="G448" s="47" t="s">
        <v>32</v>
      </c>
      <c r="H448" s="27">
        <v>720</v>
      </c>
      <c r="I448" s="27">
        <v>390</v>
      </c>
      <c r="J448" s="27">
        <f t="shared" si="34"/>
        <v>54.166666666666664</v>
      </c>
      <c r="K448" s="119">
        <f>J448</f>
        <v>54.166666666666664</v>
      </c>
      <c r="L448" s="184"/>
      <c r="M448" s="542"/>
      <c r="N448" s="372"/>
    </row>
    <row r="449" spans="1:14" ht="45" customHeight="1" x14ac:dyDescent="0.25">
      <c r="A449" s="257"/>
      <c r="B449" s="254"/>
      <c r="C449" s="247" t="s">
        <v>55</v>
      </c>
      <c r="D449" s="250" t="s">
        <v>13</v>
      </c>
      <c r="E449" s="99" t="s">
        <v>14</v>
      </c>
      <c r="F449" s="99" t="s">
        <v>15</v>
      </c>
      <c r="G449" s="47" t="s">
        <v>16</v>
      </c>
      <c r="H449" s="27">
        <v>75</v>
      </c>
      <c r="I449" s="27">
        <v>75</v>
      </c>
      <c r="J449" s="27">
        <f t="shared" ref="J449:J457" si="35">I449/H449*100</f>
        <v>100</v>
      </c>
      <c r="K449" s="283">
        <f>(J449+J450)/2</f>
        <v>100</v>
      </c>
      <c r="L449" s="373" t="s">
        <v>165</v>
      </c>
      <c r="M449" s="542"/>
      <c r="N449" s="372"/>
    </row>
    <row r="450" spans="1:14" ht="30" customHeight="1" x14ac:dyDescent="0.25">
      <c r="A450" s="257"/>
      <c r="B450" s="254"/>
      <c r="C450" s="248"/>
      <c r="D450" s="251"/>
      <c r="E450" s="99" t="s">
        <v>14</v>
      </c>
      <c r="F450" s="99" t="s">
        <v>17</v>
      </c>
      <c r="G450" s="47" t="s">
        <v>16</v>
      </c>
      <c r="H450" s="27">
        <v>75</v>
      </c>
      <c r="I450" s="27">
        <v>75</v>
      </c>
      <c r="J450" s="27">
        <f t="shared" si="35"/>
        <v>100</v>
      </c>
      <c r="K450" s="284"/>
      <c r="L450" s="386"/>
      <c r="M450" s="542"/>
      <c r="N450" s="372"/>
    </row>
    <row r="451" spans="1:14" ht="90" customHeight="1" x14ac:dyDescent="0.25">
      <c r="A451" s="257"/>
      <c r="B451" s="254"/>
      <c r="C451" s="249"/>
      <c r="D451" s="252"/>
      <c r="E451" s="99" t="s">
        <v>18</v>
      </c>
      <c r="F451" s="99" t="s">
        <v>56</v>
      </c>
      <c r="G451" s="108" t="s">
        <v>22</v>
      </c>
      <c r="H451" s="27">
        <v>198</v>
      </c>
      <c r="I451" s="27">
        <v>76</v>
      </c>
      <c r="J451" s="27">
        <f t="shared" si="35"/>
        <v>38.383838383838381</v>
      </c>
      <c r="K451" s="119">
        <f>J451</f>
        <v>38.383838383838381</v>
      </c>
      <c r="L451" s="238" t="s">
        <v>236</v>
      </c>
      <c r="M451" s="542"/>
      <c r="N451" s="372"/>
    </row>
    <row r="452" spans="1:14" ht="45" customHeight="1" x14ac:dyDescent="0.25">
      <c r="A452" s="257"/>
      <c r="B452" s="254"/>
      <c r="C452" s="247" t="s">
        <v>95</v>
      </c>
      <c r="D452" s="250" t="s">
        <v>13</v>
      </c>
      <c r="E452" s="99" t="s">
        <v>14</v>
      </c>
      <c r="F452" s="99" t="s">
        <v>15</v>
      </c>
      <c r="G452" s="108" t="s">
        <v>16</v>
      </c>
      <c r="H452" s="27">
        <v>75</v>
      </c>
      <c r="I452" s="27">
        <v>75</v>
      </c>
      <c r="J452" s="27">
        <f t="shared" si="35"/>
        <v>100</v>
      </c>
      <c r="K452" s="283">
        <f>(J452+J453)/2</f>
        <v>100</v>
      </c>
      <c r="L452" s="373" t="s">
        <v>165</v>
      </c>
      <c r="M452" s="542"/>
      <c r="N452" s="372"/>
    </row>
    <row r="453" spans="1:14" ht="30" x14ac:dyDescent="0.25">
      <c r="A453" s="257"/>
      <c r="B453" s="254"/>
      <c r="C453" s="248"/>
      <c r="D453" s="251"/>
      <c r="E453" s="99" t="s">
        <v>14</v>
      </c>
      <c r="F453" s="99" t="s">
        <v>17</v>
      </c>
      <c r="G453" s="108" t="s">
        <v>16</v>
      </c>
      <c r="H453" s="27">
        <v>75</v>
      </c>
      <c r="I453" s="27">
        <v>75</v>
      </c>
      <c r="J453" s="27">
        <f t="shared" si="35"/>
        <v>100</v>
      </c>
      <c r="K453" s="284"/>
      <c r="L453" s="386"/>
      <c r="M453" s="542"/>
      <c r="N453" s="372"/>
    </row>
    <row r="454" spans="1:14" ht="30" x14ac:dyDescent="0.25">
      <c r="A454" s="257"/>
      <c r="B454" s="254"/>
      <c r="C454" s="249"/>
      <c r="D454" s="252"/>
      <c r="E454" s="99" t="s">
        <v>18</v>
      </c>
      <c r="F454" s="101" t="s">
        <v>58</v>
      </c>
      <c r="G454" s="47" t="s">
        <v>59</v>
      </c>
      <c r="H454" s="27">
        <v>5100</v>
      </c>
      <c r="I454" s="27">
        <v>2404</v>
      </c>
      <c r="J454" s="27">
        <f t="shared" si="35"/>
        <v>47.137254901960787</v>
      </c>
      <c r="K454" s="119">
        <f>J454</f>
        <v>47.137254901960787</v>
      </c>
      <c r="L454" s="176" t="s">
        <v>165</v>
      </c>
      <c r="M454" s="542"/>
      <c r="N454" s="372"/>
    </row>
    <row r="455" spans="1:14" ht="54.75" customHeight="1" x14ac:dyDescent="0.25">
      <c r="A455" s="257"/>
      <c r="B455" s="254"/>
      <c r="C455" s="250" t="s">
        <v>60</v>
      </c>
      <c r="D455" s="250" t="s">
        <v>13</v>
      </c>
      <c r="E455" s="99" t="s">
        <v>14</v>
      </c>
      <c r="F455" s="99" t="s">
        <v>15</v>
      </c>
      <c r="G455" s="47" t="s">
        <v>16</v>
      </c>
      <c r="H455" s="27">
        <v>75</v>
      </c>
      <c r="I455" s="27">
        <v>75</v>
      </c>
      <c r="J455" s="27">
        <f t="shared" si="35"/>
        <v>100</v>
      </c>
      <c r="K455" s="283">
        <f>(J455+J456)/2</f>
        <v>100</v>
      </c>
      <c r="L455" s="380" t="s">
        <v>165</v>
      </c>
      <c r="M455" s="542"/>
      <c r="N455" s="372"/>
    </row>
    <row r="456" spans="1:14" ht="32.25" customHeight="1" x14ac:dyDescent="0.25">
      <c r="A456" s="257"/>
      <c r="B456" s="254"/>
      <c r="C456" s="251"/>
      <c r="D456" s="251"/>
      <c r="E456" s="99" t="s">
        <v>14</v>
      </c>
      <c r="F456" s="99" t="s">
        <v>17</v>
      </c>
      <c r="G456" s="47" t="s">
        <v>16</v>
      </c>
      <c r="H456" s="27">
        <v>75</v>
      </c>
      <c r="I456" s="27">
        <v>75</v>
      </c>
      <c r="J456" s="27">
        <f t="shared" si="35"/>
        <v>100</v>
      </c>
      <c r="K456" s="284"/>
      <c r="L456" s="387"/>
      <c r="M456" s="542"/>
      <c r="N456" s="372"/>
    </row>
    <row r="457" spans="1:14" ht="120" customHeight="1" x14ac:dyDescent="0.25">
      <c r="A457" s="257"/>
      <c r="B457" s="254"/>
      <c r="C457" s="252"/>
      <c r="D457" s="252"/>
      <c r="E457" s="99" t="s">
        <v>18</v>
      </c>
      <c r="F457" s="99" t="s">
        <v>93</v>
      </c>
      <c r="G457" s="47" t="s">
        <v>61</v>
      </c>
      <c r="H457" s="27">
        <v>310</v>
      </c>
      <c r="I457" s="27">
        <v>468</v>
      </c>
      <c r="J457" s="27">
        <f t="shared" si="35"/>
        <v>150.96774193548387</v>
      </c>
      <c r="K457" s="119">
        <f>J457</f>
        <v>150.96774193548387</v>
      </c>
      <c r="L457" s="191" t="s">
        <v>165</v>
      </c>
      <c r="M457" s="542"/>
      <c r="N457" s="372"/>
    </row>
    <row r="458" spans="1:14" ht="30" customHeight="1" x14ac:dyDescent="0.25">
      <c r="A458" s="257"/>
      <c r="B458" s="254"/>
      <c r="C458" s="309" t="s">
        <v>62</v>
      </c>
      <c r="D458" s="309"/>
      <c r="E458" s="117" t="s">
        <v>14</v>
      </c>
      <c r="F458" s="54"/>
      <c r="G458" s="55"/>
      <c r="H458" s="63"/>
      <c r="I458" s="63"/>
      <c r="J458" s="33"/>
      <c r="K458" s="119">
        <f>(K433+K446+K449+K452+K455)/5</f>
        <v>100</v>
      </c>
      <c r="L458" s="127"/>
      <c r="M458" s="542"/>
      <c r="N458" s="372"/>
    </row>
    <row r="459" spans="1:14" ht="37.5" customHeight="1" x14ac:dyDescent="0.25">
      <c r="A459" s="258"/>
      <c r="B459" s="255"/>
      <c r="C459" s="353"/>
      <c r="D459" s="353"/>
      <c r="E459" s="117" t="s">
        <v>18</v>
      </c>
      <c r="F459" s="54"/>
      <c r="G459" s="55"/>
      <c r="H459" s="63"/>
      <c r="I459" s="63"/>
      <c r="J459" s="29">
        <f>(J435+J436+J437+J439+J440+J441+J442+J443+J448+J451+J454+J457+J444+J445+J438)/15</f>
        <v>58.891852874113042</v>
      </c>
      <c r="K459" s="119"/>
      <c r="L459" s="127"/>
      <c r="M459" s="542"/>
      <c r="N459" s="372"/>
    </row>
    <row r="460" spans="1:14" s="3" customFormat="1" ht="52.5" customHeight="1" x14ac:dyDescent="0.25">
      <c r="A460" s="422">
        <v>21</v>
      </c>
      <c r="B460" s="261" t="s">
        <v>207</v>
      </c>
      <c r="C460" s="259" t="s">
        <v>55</v>
      </c>
      <c r="D460" s="260" t="s">
        <v>13</v>
      </c>
      <c r="E460" s="163" t="s">
        <v>14</v>
      </c>
      <c r="F460" s="162" t="s">
        <v>15</v>
      </c>
      <c r="G460" s="206" t="s">
        <v>16</v>
      </c>
      <c r="H460" s="207">
        <v>75</v>
      </c>
      <c r="I460" s="207">
        <v>75</v>
      </c>
      <c r="J460" s="27">
        <f>I460/H460*100</f>
        <v>100</v>
      </c>
      <c r="K460" s="269">
        <f>(J460+J461)/2</f>
        <v>100</v>
      </c>
      <c r="L460" s="271" t="s">
        <v>165</v>
      </c>
      <c r="M460" s="542"/>
      <c r="N460" s="273">
        <f>(J460+J461+J462)/3</f>
        <v>81.601731601731601</v>
      </c>
    </row>
    <row r="461" spans="1:14" s="3" customFormat="1" ht="48" customHeight="1" x14ac:dyDescent="0.25">
      <c r="A461" s="423"/>
      <c r="B461" s="262"/>
      <c r="C461" s="259"/>
      <c r="D461" s="260"/>
      <c r="E461" s="163" t="s">
        <v>14</v>
      </c>
      <c r="F461" s="162" t="s">
        <v>17</v>
      </c>
      <c r="G461" s="206" t="s">
        <v>16</v>
      </c>
      <c r="H461" s="207">
        <v>75</v>
      </c>
      <c r="I461" s="207">
        <v>75</v>
      </c>
      <c r="J461" s="27">
        <f>I461/H461*100</f>
        <v>100</v>
      </c>
      <c r="K461" s="270"/>
      <c r="L461" s="272"/>
      <c r="M461" s="542"/>
      <c r="N461" s="274"/>
    </row>
    <row r="462" spans="1:14" s="3" customFormat="1" ht="78.75" customHeight="1" x14ac:dyDescent="0.25">
      <c r="A462" s="423"/>
      <c r="B462" s="262"/>
      <c r="C462" s="259"/>
      <c r="D462" s="260"/>
      <c r="E462" s="163" t="s">
        <v>18</v>
      </c>
      <c r="F462" s="162" t="s">
        <v>56</v>
      </c>
      <c r="G462" s="161" t="s">
        <v>22</v>
      </c>
      <c r="H462" s="207">
        <v>154</v>
      </c>
      <c r="I462" s="207">
        <v>69</v>
      </c>
      <c r="J462" s="27">
        <f>I462/H462*100</f>
        <v>44.805194805194802</v>
      </c>
      <c r="K462" s="165">
        <f>J462</f>
        <v>44.805194805194802</v>
      </c>
      <c r="L462" s="238" t="s">
        <v>236</v>
      </c>
      <c r="M462" s="542"/>
      <c r="N462" s="274"/>
    </row>
    <row r="463" spans="1:14" s="3" customFormat="1" ht="48.75" customHeight="1" x14ac:dyDescent="0.25">
      <c r="A463" s="423"/>
      <c r="B463" s="263"/>
      <c r="C463" s="265" t="s">
        <v>62</v>
      </c>
      <c r="D463" s="267"/>
      <c r="E463" s="117" t="s">
        <v>14</v>
      </c>
      <c r="F463" s="54"/>
      <c r="G463" s="55"/>
      <c r="H463" s="63"/>
      <c r="I463" s="63"/>
      <c r="J463" s="29"/>
      <c r="K463" s="165">
        <f>K460</f>
        <v>100</v>
      </c>
      <c r="L463" s="129"/>
      <c r="M463" s="542"/>
      <c r="N463" s="274"/>
    </row>
    <row r="464" spans="1:14" s="3" customFormat="1" ht="48.75" customHeight="1" x14ac:dyDescent="0.25">
      <c r="A464" s="424"/>
      <c r="B464" s="264"/>
      <c r="C464" s="266"/>
      <c r="D464" s="268"/>
      <c r="E464" s="117" t="s">
        <v>18</v>
      </c>
      <c r="F464" s="54"/>
      <c r="G464" s="55"/>
      <c r="H464" s="63"/>
      <c r="I464" s="63"/>
      <c r="J464" s="29">
        <f>J462</f>
        <v>44.805194805194802</v>
      </c>
      <c r="K464" s="165"/>
      <c r="L464" s="129"/>
      <c r="M464" s="542"/>
      <c r="N464" s="275"/>
    </row>
    <row r="465" spans="1:14" ht="45" customHeight="1" x14ac:dyDescent="0.25">
      <c r="A465" s="256">
        <v>22</v>
      </c>
      <c r="B465" s="288" t="s">
        <v>143</v>
      </c>
      <c r="C465" s="340" t="s">
        <v>160</v>
      </c>
      <c r="D465" s="343" t="s">
        <v>13</v>
      </c>
      <c r="E465" s="99" t="s">
        <v>14</v>
      </c>
      <c r="F465" s="99" t="s">
        <v>15</v>
      </c>
      <c r="G465" s="47" t="s">
        <v>16</v>
      </c>
      <c r="H465" s="30">
        <v>75</v>
      </c>
      <c r="I465" s="53">
        <v>75</v>
      </c>
      <c r="J465" s="27">
        <f>I465/H465*100</f>
        <v>100</v>
      </c>
      <c r="K465" s="283">
        <f>(J465+J466)/2</f>
        <v>100</v>
      </c>
      <c r="L465" s="380" t="s">
        <v>165</v>
      </c>
      <c r="M465" s="542"/>
      <c r="N465" s="372">
        <f>(SUM(J465:J496)/32)</f>
        <v>72.556384358933187</v>
      </c>
    </row>
    <row r="466" spans="1:14" ht="30" customHeight="1" x14ac:dyDescent="0.25">
      <c r="A466" s="257"/>
      <c r="B466" s="263"/>
      <c r="C466" s="341"/>
      <c r="D466" s="344"/>
      <c r="E466" s="99" t="s">
        <v>14</v>
      </c>
      <c r="F466" s="99" t="s">
        <v>17</v>
      </c>
      <c r="G466" s="47" t="s">
        <v>16</v>
      </c>
      <c r="H466" s="53">
        <v>75</v>
      </c>
      <c r="I466" s="53">
        <v>75</v>
      </c>
      <c r="J466" s="27">
        <f>I466/H466*100</f>
        <v>100</v>
      </c>
      <c r="K466" s="284"/>
      <c r="L466" s="387"/>
      <c r="M466" s="542"/>
      <c r="N466" s="372"/>
    </row>
    <row r="467" spans="1:14" ht="14.45" customHeight="1" x14ac:dyDescent="0.25">
      <c r="A467" s="257"/>
      <c r="B467" s="263"/>
      <c r="C467" s="341"/>
      <c r="D467" s="344"/>
      <c r="E467" s="319" t="s">
        <v>18</v>
      </c>
      <c r="F467" s="319" t="s">
        <v>47</v>
      </c>
      <c r="G467" s="108" t="s">
        <v>48</v>
      </c>
      <c r="H467" s="27">
        <v>1056</v>
      </c>
      <c r="I467" s="27">
        <v>572</v>
      </c>
      <c r="J467" s="27">
        <f t="shared" ref="J467:J481" si="36">I467/H467*100</f>
        <v>54.166666666666664</v>
      </c>
      <c r="K467" s="397">
        <f>(J467+J468)/2</f>
        <v>51.980658230658229</v>
      </c>
      <c r="L467" s="529" t="s">
        <v>165</v>
      </c>
      <c r="M467" s="542"/>
      <c r="N467" s="372"/>
    </row>
    <row r="468" spans="1:14" x14ac:dyDescent="0.25">
      <c r="A468" s="257"/>
      <c r="B468" s="263"/>
      <c r="C468" s="341"/>
      <c r="D468" s="344"/>
      <c r="E468" s="320"/>
      <c r="F468" s="320"/>
      <c r="G468" s="108" t="s">
        <v>49</v>
      </c>
      <c r="H468" s="27">
        <v>9009</v>
      </c>
      <c r="I468" s="27">
        <v>4486</v>
      </c>
      <c r="J468" s="27">
        <f t="shared" si="36"/>
        <v>49.794649794649793</v>
      </c>
      <c r="K468" s="397"/>
      <c r="L468" s="451"/>
      <c r="M468" s="542"/>
      <c r="N468" s="372"/>
    </row>
    <row r="469" spans="1:14" x14ac:dyDescent="0.25">
      <c r="A469" s="257"/>
      <c r="B469" s="263"/>
      <c r="C469" s="341"/>
      <c r="D469" s="344"/>
      <c r="E469" s="247" t="s">
        <v>18</v>
      </c>
      <c r="F469" s="247" t="s">
        <v>158</v>
      </c>
      <c r="G469" s="47" t="s">
        <v>33</v>
      </c>
      <c r="H469" s="27">
        <v>598</v>
      </c>
      <c r="I469" s="27">
        <v>441</v>
      </c>
      <c r="J469" s="27">
        <f t="shared" si="36"/>
        <v>73.745819397993301</v>
      </c>
      <c r="K469" s="283">
        <f>(J469+J470)/2</f>
        <v>71.45676846318328</v>
      </c>
      <c r="L469" s="409"/>
      <c r="M469" s="542"/>
      <c r="N469" s="372"/>
    </row>
    <row r="470" spans="1:14" ht="84" customHeight="1" x14ac:dyDescent="0.25">
      <c r="A470" s="257"/>
      <c r="B470" s="263"/>
      <c r="C470" s="341"/>
      <c r="D470" s="344"/>
      <c r="E470" s="249"/>
      <c r="F470" s="249"/>
      <c r="G470" s="47" t="s">
        <v>32</v>
      </c>
      <c r="H470" s="27">
        <v>1586</v>
      </c>
      <c r="I470" s="27">
        <v>1097</v>
      </c>
      <c r="J470" s="27">
        <f t="shared" si="36"/>
        <v>69.167717528373259</v>
      </c>
      <c r="K470" s="284"/>
      <c r="L470" s="410"/>
      <c r="M470" s="542"/>
      <c r="N470" s="372"/>
    </row>
    <row r="471" spans="1:14" x14ac:dyDescent="0.25">
      <c r="A471" s="257"/>
      <c r="B471" s="263"/>
      <c r="C471" s="341"/>
      <c r="D471" s="344"/>
      <c r="E471" s="319" t="s">
        <v>18</v>
      </c>
      <c r="F471" s="250" t="s">
        <v>51</v>
      </c>
      <c r="G471" s="47" t="s">
        <v>33</v>
      </c>
      <c r="H471" s="27">
        <v>2585</v>
      </c>
      <c r="I471" s="27">
        <v>1294</v>
      </c>
      <c r="J471" s="27">
        <f t="shared" si="36"/>
        <v>50.058027079303677</v>
      </c>
      <c r="K471" s="283">
        <f>(J471+J472)/2</f>
        <v>50.072491800521405</v>
      </c>
      <c r="L471" s="450" t="s">
        <v>165</v>
      </c>
      <c r="M471" s="542"/>
      <c r="N471" s="372"/>
    </row>
    <row r="472" spans="1:14" x14ac:dyDescent="0.25">
      <c r="A472" s="257"/>
      <c r="B472" s="263"/>
      <c r="C472" s="341"/>
      <c r="D472" s="344"/>
      <c r="E472" s="320"/>
      <c r="F472" s="252"/>
      <c r="G472" s="47" t="s">
        <v>32</v>
      </c>
      <c r="H472" s="27">
        <v>6900</v>
      </c>
      <c r="I472" s="27">
        <v>3456</v>
      </c>
      <c r="J472" s="27">
        <f t="shared" si="36"/>
        <v>50.086956521739133</v>
      </c>
      <c r="K472" s="284"/>
      <c r="L472" s="451"/>
      <c r="M472" s="542"/>
      <c r="N472" s="372"/>
    </row>
    <row r="473" spans="1:14" ht="14.45" customHeight="1" x14ac:dyDescent="0.25">
      <c r="A473" s="257"/>
      <c r="B473" s="263"/>
      <c r="C473" s="341"/>
      <c r="D473" s="344"/>
      <c r="E473" s="319" t="s">
        <v>18</v>
      </c>
      <c r="F473" s="319" t="s">
        <v>52</v>
      </c>
      <c r="G473" s="47" t="s">
        <v>33</v>
      </c>
      <c r="H473" s="27">
        <v>1030</v>
      </c>
      <c r="I473" s="27">
        <v>517</v>
      </c>
      <c r="J473" s="27">
        <f>I473/H473*100</f>
        <v>50.194174757281552</v>
      </c>
      <c r="K473" s="283">
        <f>(J473+J474)/2</f>
        <v>50.171161452714855</v>
      </c>
      <c r="L473" s="375" t="s">
        <v>165</v>
      </c>
      <c r="M473" s="542"/>
      <c r="N473" s="372"/>
    </row>
    <row r="474" spans="1:14" ht="15" customHeight="1" x14ac:dyDescent="0.25">
      <c r="A474" s="257"/>
      <c r="B474" s="263"/>
      <c r="C474" s="341"/>
      <c r="D474" s="344"/>
      <c r="E474" s="320"/>
      <c r="F474" s="320"/>
      <c r="G474" s="47" t="s">
        <v>32</v>
      </c>
      <c r="H474" s="27">
        <v>1350</v>
      </c>
      <c r="I474" s="27">
        <v>677</v>
      </c>
      <c r="J474" s="27">
        <f t="shared" si="36"/>
        <v>50.148148148148152</v>
      </c>
      <c r="K474" s="284"/>
      <c r="L474" s="386"/>
      <c r="M474" s="542"/>
      <c r="N474" s="372"/>
    </row>
    <row r="475" spans="1:14" ht="30" customHeight="1" x14ac:dyDescent="0.25">
      <c r="A475" s="257"/>
      <c r="B475" s="263"/>
      <c r="C475" s="341"/>
      <c r="D475" s="344"/>
      <c r="E475" s="99" t="s">
        <v>18</v>
      </c>
      <c r="F475" s="99" t="s">
        <v>64</v>
      </c>
      <c r="G475" s="47" t="s">
        <v>32</v>
      </c>
      <c r="H475" s="27">
        <v>2000</v>
      </c>
      <c r="I475" s="27">
        <v>1103</v>
      </c>
      <c r="J475" s="27">
        <f>I475/H475*100</f>
        <v>55.15</v>
      </c>
      <c r="K475" s="119">
        <f>J475</f>
        <v>55.15</v>
      </c>
      <c r="L475" s="176" t="s">
        <v>165</v>
      </c>
      <c r="M475" s="542"/>
      <c r="N475" s="372"/>
    </row>
    <row r="476" spans="1:14" ht="36.75" customHeight="1" x14ac:dyDescent="0.25">
      <c r="A476" s="257"/>
      <c r="B476" s="263"/>
      <c r="C476" s="341"/>
      <c r="D476" s="344"/>
      <c r="E476" s="99" t="s">
        <v>18</v>
      </c>
      <c r="F476" s="99" t="s">
        <v>96</v>
      </c>
      <c r="G476" s="47" t="s">
        <v>32</v>
      </c>
      <c r="H476" s="27">
        <v>1240</v>
      </c>
      <c r="I476" s="27">
        <v>798</v>
      </c>
      <c r="J476" s="27">
        <f t="shared" si="36"/>
        <v>64.354838709677423</v>
      </c>
      <c r="K476" s="119">
        <f>J476</f>
        <v>64.354838709677423</v>
      </c>
      <c r="L476" s="176" t="s">
        <v>165</v>
      </c>
      <c r="M476" s="542"/>
      <c r="N476" s="372"/>
    </row>
    <row r="477" spans="1:14" s="3" customFormat="1" ht="90.75" customHeight="1" x14ac:dyDescent="0.25">
      <c r="A477" s="257"/>
      <c r="B477" s="263"/>
      <c r="C477" s="341"/>
      <c r="D477" s="344"/>
      <c r="E477" s="247" t="s">
        <v>18</v>
      </c>
      <c r="F477" s="340" t="s">
        <v>67</v>
      </c>
      <c r="G477" s="47" t="s">
        <v>33</v>
      </c>
      <c r="H477" s="27">
        <v>386</v>
      </c>
      <c r="I477" s="27">
        <v>132</v>
      </c>
      <c r="J477" s="27">
        <f t="shared" si="36"/>
        <v>34.196891191709845</v>
      </c>
      <c r="K477" s="269">
        <f>(J477+J478)/2</f>
        <v>28.361244230667211</v>
      </c>
      <c r="L477" s="411" t="s">
        <v>191</v>
      </c>
      <c r="M477" s="542"/>
      <c r="N477" s="372"/>
    </row>
    <row r="478" spans="1:14" s="3" customFormat="1" ht="78.75" customHeight="1" x14ac:dyDescent="0.25">
      <c r="A478" s="257"/>
      <c r="B478" s="263"/>
      <c r="C478" s="342"/>
      <c r="D478" s="345"/>
      <c r="E478" s="249"/>
      <c r="F478" s="342"/>
      <c r="G478" s="47" t="s">
        <v>32</v>
      </c>
      <c r="H478" s="27">
        <v>1172</v>
      </c>
      <c r="I478" s="27">
        <v>264</v>
      </c>
      <c r="J478" s="27">
        <f>I478/H478*100</f>
        <v>22.525597269624573</v>
      </c>
      <c r="K478" s="270"/>
      <c r="L478" s="412"/>
      <c r="M478" s="542"/>
      <c r="N478" s="372"/>
    </row>
    <row r="479" spans="1:14" ht="48" customHeight="1" x14ac:dyDescent="0.25">
      <c r="A479" s="257"/>
      <c r="B479" s="263"/>
      <c r="C479" s="247" t="s">
        <v>97</v>
      </c>
      <c r="D479" s="250" t="s">
        <v>13</v>
      </c>
      <c r="E479" s="99" t="s">
        <v>14</v>
      </c>
      <c r="F479" s="99" t="s">
        <v>15</v>
      </c>
      <c r="G479" s="47" t="s">
        <v>16</v>
      </c>
      <c r="H479" s="27">
        <v>75</v>
      </c>
      <c r="I479" s="27">
        <v>75</v>
      </c>
      <c r="J479" s="27">
        <f>I479/H479*100</f>
        <v>100</v>
      </c>
      <c r="K479" s="283">
        <f>(J479+J480)/2</f>
        <v>100</v>
      </c>
      <c r="L479" s="380" t="s">
        <v>165</v>
      </c>
      <c r="M479" s="542"/>
      <c r="N479" s="372"/>
    </row>
    <row r="480" spans="1:14" ht="40.5" customHeight="1" x14ac:dyDescent="0.25">
      <c r="A480" s="257"/>
      <c r="B480" s="263"/>
      <c r="C480" s="248"/>
      <c r="D480" s="251"/>
      <c r="E480" s="99" t="s">
        <v>14</v>
      </c>
      <c r="F480" s="99" t="s">
        <v>17</v>
      </c>
      <c r="G480" s="47" t="s">
        <v>16</v>
      </c>
      <c r="H480" s="27">
        <v>75</v>
      </c>
      <c r="I480" s="27">
        <v>75</v>
      </c>
      <c r="J480" s="27">
        <f>I480/H480*100</f>
        <v>100</v>
      </c>
      <c r="K480" s="284"/>
      <c r="L480" s="387"/>
      <c r="M480" s="542"/>
      <c r="N480" s="372"/>
    </row>
    <row r="481" spans="1:14" ht="107.25" customHeight="1" x14ac:dyDescent="0.25">
      <c r="A481" s="257"/>
      <c r="B481" s="263"/>
      <c r="C481" s="249"/>
      <c r="D481" s="252"/>
      <c r="E481" s="99" t="s">
        <v>18</v>
      </c>
      <c r="F481" s="99" t="s">
        <v>68</v>
      </c>
      <c r="G481" s="47" t="s">
        <v>32</v>
      </c>
      <c r="H481" s="27">
        <v>1200</v>
      </c>
      <c r="I481" s="27">
        <v>604</v>
      </c>
      <c r="J481" s="27">
        <f t="shared" si="36"/>
        <v>50.333333333333329</v>
      </c>
      <c r="K481" s="119">
        <f>J481</f>
        <v>50.333333333333329</v>
      </c>
      <c r="L481" s="176" t="s">
        <v>165</v>
      </c>
      <c r="M481" s="542"/>
      <c r="N481" s="372"/>
    </row>
    <row r="482" spans="1:14" ht="45" x14ac:dyDescent="0.25">
      <c r="A482" s="257"/>
      <c r="B482" s="263"/>
      <c r="C482" s="247" t="s">
        <v>55</v>
      </c>
      <c r="D482" s="250" t="s">
        <v>13</v>
      </c>
      <c r="E482" s="99" t="s">
        <v>14</v>
      </c>
      <c r="F482" s="99" t="s">
        <v>15</v>
      </c>
      <c r="G482" s="47" t="s">
        <v>16</v>
      </c>
      <c r="H482" s="27">
        <v>75</v>
      </c>
      <c r="I482" s="27">
        <v>75</v>
      </c>
      <c r="J482" s="27">
        <f t="shared" ref="J482:J496" si="37">I482/H482*100</f>
        <v>100</v>
      </c>
      <c r="K482" s="283">
        <f>(J482+J483)/2</f>
        <v>100</v>
      </c>
      <c r="L482" s="373" t="s">
        <v>165</v>
      </c>
      <c r="M482" s="542"/>
      <c r="N482" s="372"/>
    </row>
    <row r="483" spans="1:14" ht="30" x14ac:dyDescent="0.25">
      <c r="A483" s="257"/>
      <c r="B483" s="263"/>
      <c r="C483" s="248"/>
      <c r="D483" s="251"/>
      <c r="E483" s="99" t="s">
        <v>14</v>
      </c>
      <c r="F483" s="99" t="s">
        <v>17</v>
      </c>
      <c r="G483" s="47" t="s">
        <v>16</v>
      </c>
      <c r="H483" s="27">
        <v>75</v>
      </c>
      <c r="I483" s="27">
        <v>75</v>
      </c>
      <c r="J483" s="27">
        <f t="shared" si="37"/>
        <v>100</v>
      </c>
      <c r="K483" s="284"/>
      <c r="L483" s="386"/>
      <c r="M483" s="542"/>
      <c r="N483" s="372"/>
    </row>
    <row r="484" spans="1:14" ht="93" customHeight="1" x14ac:dyDescent="0.25">
      <c r="A484" s="257"/>
      <c r="B484" s="263"/>
      <c r="C484" s="396"/>
      <c r="D484" s="352"/>
      <c r="E484" s="156" t="s">
        <v>18</v>
      </c>
      <c r="F484" s="156" t="s">
        <v>56</v>
      </c>
      <c r="G484" s="142" t="s">
        <v>22</v>
      </c>
      <c r="H484" s="31">
        <v>170</v>
      </c>
      <c r="I484" s="31">
        <v>86</v>
      </c>
      <c r="J484" s="31">
        <f t="shared" si="37"/>
        <v>50.588235294117645</v>
      </c>
      <c r="K484" s="136">
        <f>J484</f>
        <v>50.588235294117645</v>
      </c>
      <c r="L484" s="192" t="s">
        <v>165</v>
      </c>
      <c r="M484" s="542"/>
      <c r="N484" s="372"/>
    </row>
    <row r="485" spans="1:14" s="3" customFormat="1" ht="45" customHeight="1" x14ac:dyDescent="0.25">
      <c r="A485" s="257"/>
      <c r="B485" s="262"/>
      <c r="C485" s="358" t="s">
        <v>122</v>
      </c>
      <c r="D485" s="467" t="s">
        <v>13</v>
      </c>
      <c r="E485" s="139" t="s">
        <v>14</v>
      </c>
      <c r="F485" s="139" t="s">
        <v>15</v>
      </c>
      <c r="G485" s="152" t="s">
        <v>16</v>
      </c>
      <c r="H485" s="21">
        <v>75</v>
      </c>
      <c r="I485" s="21">
        <v>75</v>
      </c>
      <c r="J485" s="31">
        <f t="shared" si="37"/>
        <v>100</v>
      </c>
      <c r="K485" s="475">
        <f>(J485+J486)/2</f>
        <v>100</v>
      </c>
      <c r="L485" s="186"/>
      <c r="M485" s="542"/>
      <c r="N485" s="372"/>
    </row>
    <row r="486" spans="1:14" s="3" customFormat="1" ht="51" customHeight="1" x14ac:dyDescent="0.25">
      <c r="A486" s="257"/>
      <c r="B486" s="262"/>
      <c r="C486" s="466"/>
      <c r="D486" s="468"/>
      <c r="E486" s="139" t="s">
        <v>14</v>
      </c>
      <c r="F486" s="139" t="s">
        <v>17</v>
      </c>
      <c r="G486" s="152" t="s">
        <v>16</v>
      </c>
      <c r="H486" s="21">
        <v>75</v>
      </c>
      <c r="I486" s="21">
        <v>75</v>
      </c>
      <c r="J486" s="31">
        <f t="shared" si="37"/>
        <v>100</v>
      </c>
      <c r="K486" s="476"/>
      <c r="L486" s="186"/>
      <c r="M486" s="542"/>
      <c r="N486" s="372"/>
    </row>
    <row r="487" spans="1:14" s="3" customFormat="1" ht="93" customHeight="1" x14ac:dyDescent="0.25">
      <c r="A487" s="257"/>
      <c r="B487" s="262"/>
      <c r="C487" s="359"/>
      <c r="D487" s="469"/>
      <c r="E487" s="139" t="s">
        <v>18</v>
      </c>
      <c r="F487" s="139" t="s">
        <v>122</v>
      </c>
      <c r="G487" s="152" t="s">
        <v>22</v>
      </c>
      <c r="H487" s="21">
        <v>40</v>
      </c>
      <c r="I487" s="21">
        <v>27</v>
      </c>
      <c r="J487" s="21">
        <f t="shared" si="37"/>
        <v>67.5</v>
      </c>
      <c r="K487" s="133">
        <f>J487</f>
        <v>67.5</v>
      </c>
      <c r="L487" s="186"/>
      <c r="M487" s="542"/>
      <c r="N487" s="372"/>
    </row>
    <row r="488" spans="1:14" ht="50.25" customHeight="1" x14ac:dyDescent="0.25">
      <c r="A488" s="257"/>
      <c r="B488" s="263"/>
      <c r="C488" s="402" t="s">
        <v>69</v>
      </c>
      <c r="D488" s="339" t="s">
        <v>13</v>
      </c>
      <c r="E488" s="141" t="s">
        <v>14</v>
      </c>
      <c r="F488" s="141" t="s">
        <v>15</v>
      </c>
      <c r="G488" s="143" t="s">
        <v>16</v>
      </c>
      <c r="H488" s="32">
        <v>75</v>
      </c>
      <c r="I488" s="32">
        <v>75</v>
      </c>
      <c r="J488" s="32">
        <f t="shared" si="37"/>
        <v>100</v>
      </c>
      <c r="K488" s="408">
        <f>(J488+J489)/2</f>
        <v>100</v>
      </c>
      <c r="L488" s="374" t="s">
        <v>165</v>
      </c>
      <c r="M488" s="542"/>
      <c r="N488" s="372"/>
    </row>
    <row r="489" spans="1:14" ht="39.75" customHeight="1" x14ac:dyDescent="0.25">
      <c r="A489" s="257"/>
      <c r="B489" s="263"/>
      <c r="C489" s="248"/>
      <c r="D489" s="251"/>
      <c r="E489" s="99" t="s">
        <v>14</v>
      </c>
      <c r="F489" s="99" t="s">
        <v>17</v>
      </c>
      <c r="G489" s="108" t="s">
        <v>16</v>
      </c>
      <c r="H489" s="27">
        <v>75</v>
      </c>
      <c r="I489" s="27">
        <v>75</v>
      </c>
      <c r="J489" s="27">
        <f t="shared" si="37"/>
        <v>100</v>
      </c>
      <c r="K489" s="284"/>
      <c r="L489" s="386"/>
      <c r="M489" s="542"/>
      <c r="N489" s="372"/>
    </row>
    <row r="490" spans="1:14" ht="121.5" customHeight="1" x14ac:dyDescent="0.25">
      <c r="A490" s="257"/>
      <c r="B490" s="263"/>
      <c r="C490" s="249"/>
      <c r="D490" s="252"/>
      <c r="E490" s="99" t="s">
        <v>18</v>
      </c>
      <c r="F490" s="99" t="s">
        <v>89</v>
      </c>
      <c r="G490" s="108" t="s">
        <v>71</v>
      </c>
      <c r="H490" s="27">
        <v>60</v>
      </c>
      <c r="I490" s="27">
        <v>18</v>
      </c>
      <c r="J490" s="27">
        <f t="shared" si="37"/>
        <v>30</v>
      </c>
      <c r="K490" s="119">
        <f>J490</f>
        <v>30</v>
      </c>
      <c r="L490" s="234" t="s">
        <v>237</v>
      </c>
      <c r="M490" s="542"/>
      <c r="N490" s="372"/>
    </row>
    <row r="491" spans="1:14" ht="42" customHeight="1" x14ac:dyDescent="0.25">
      <c r="A491" s="257"/>
      <c r="B491" s="263"/>
      <c r="C491" s="247" t="s">
        <v>95</v>
      </c>
      <c r="D491" s="250" t="s">
        <v>13</v>
      </c>
      <c r="E491" s="99" t="s">
        <v>14</v>
      </c>
      <c r="F491" s="99" t="s">
        <v>15</v>
      </c>
      <c r="G491" s="108" t="s">
        <v>16</v>
      </c>
      <c r="H491" s="27">
        <v>75</v>
      </c>
      <c r="I491" s="27">
        <v>75</v>
      </c>
      <c r="J491" s="27">
        <f t="shared" si="37"/>
        <v>100</v>
      </c>
      <c r="K491" s="283">
        <f>(J491+J492)/2</f>
        <v>100</v>
      </c>
      <c r="L491" s="373" t="s">
        <v>165</v>
      </c>
      <c r="M491" s="542"/>
      <c r="N491" s="372"/>
    </row>
    <row r="492" spans="1:14" ht="37.5" customHeight="1" x14ac:dyDescent="0.25">
      <c r="A492" s="257"/>
      <c r="B492" s="263"/>
      <c r="C492" s="248"/>
      <c r="D492" s="251"/>
      <c r="E492" s="99" t="s">
        <v>14</v>
      </c>
      <c r="F492" s="99" t="s">
        <v>17</v>
      </c>
      <c r="G492" s="108" t="s">
        <v>16</v>
      </c>
      <c r="H492" s="27">
        <v>75</v>
      </c>
      <c r="I492" s="27">
        <v>75</v>
      </c>
      <c r="J492" s="27">
        <f t="shared" si="37"/>
        <v>100</v>
      </c>
      <c r="K492" s="284"/>
      <c r="L492" s="386"/>
      <c r="M492" s="542"/>
      <c r="N492" s="372"/>
    </row>
    <row r="493" spans="1:14" ht="36.75" customHeight="1" x14ac:dyDescent="0.25">
      <c r="A493" s="257"/>
      <c r="B493" s="263"/>
      <c r="C493" s="249"/>
      <c r="D493" s="252"/>
      <c r="E493" s="99" t="s">
        <v>18</v>
      </c>
      <c r="F493" s="99" t="s">
        <v>98</v>
      </c>
      <c r="G493" s="47" t="s">
        <v>59</v>
      </c>
      <c r="H493" s="27">
        <v>10400</v>
      </c>
      <c r="I493" s="27">
        <v>5184</v>
      </c>
      <c r="J493" s="27">
        <f t="shared" si="37"/>
        <v>49.846153846153847</v>
      </c>
      <c r="K493" s="119">
        <f>J493</f>
        <v>49.846153846153847</v>
      </c>
      <c r="L493" s="175" t="s">
        <v>165</v>
      </c>
      <c r="M493" s="542"/>
      <c r="N493" s="372"/>
    </row>
    <row r="494" spans="1:14" ht="42" customHeight="1" x14ac:dyDescent="0.25">
      <c r="A494" s="257"/>
      <c r="B494" s="263"/>
      <c r="C494" s="250" t="s">
        <v>60</v>
      </c>
      <c r="D494" s="250" t="s">
        <v>13</v>
      </c>
      <c r="E494" s="99" t="s">
        <v>14</v>
      </c>
      <c r="F494" s="99" t="s">
        <v>15</v>
      </c>
      <c r="G494" s="47" t="s">
        <v>16</v>
      </c>
      <c r="H494" s="27">
        <v>75</v>
      </c>
      <c r="I494" s="27">
        <v>75</v>
      </c>
      <c r="J494" s="27">
        <f t="shared" si="37"/>
        <v>100</v>
      </c>
      <c r="K494" s="283">
        <f>(J494+J495)/2</f>
        <v>100</v>
      </c>
      <c r="L494" s="380" t="s">
        <v>165</v>
      </c>
      <c r="M494" s="542"/>
      <c r="N494" s="372"/>
    </row>
    <row r="495" spans="1:14" ht="30" customHeight="1" x14ac:dyDescent="0.25">
      <c r="A495" s="257"/>
      <c r="B495" s="263"/>
      <c r="C495" s="251"/>
      <c r="D495" s="251"/>
      <c r="E495" s="99" t="s">
        <v>14</v>
      </c>
      <c r="F495" s="99" t="s">
        <v>17</v>
      </c>
      <c r="G495" s="47" t="s">
        <v>16</v>
      </c>
      <c r="H495" s="27">
        <v>75</v>
      </c>
      <c r="I495" s="27">
        <v>75</v>
      </c>
      <c r="J495" s="27">
        <f t="shared" si="37"/>
        <v>100</v>
      </c>
      <c r="K495" s="284"/>
      <c r="L495" s="387"/>
      <c r="M495" s="542"/>
      <c r="N495" s="372"/>
    </row>
    <row r="496" spans="1:14" ht="120" customHeight="1" x14ac:dyDescent="0.25">
      <c r="A496" s="257"/>
      <c r="B496" s="263"/>
      <c r="C496" s="252"/>
      <c r="D496" s="252"/>
      <c r="E496" s="99" t="s">
        <v>18</v>
      </c>
      <c r="F496" s="99" t="s">
        <v>99</v>
      </c>
      <c r="G496" s="47" t="s">
        <v>61</v>
      </c>
      <c r="H496" s="27">
        <v>945</v>
      </c>
      <c r="I496" s="27">
        <v>472</v>
      </c>
      <c r="J496" s="27">
        <f t="shared" si="37"/>
        <v>49.947089947089943</v>
      </c>
      <c r="K496" s="119">
        <f>J496</f>
        <v>49.947089947089943</v>
      </c>
      <c r="L496" s="176" t="s">
        <v>165</v>
      </c>
      <c r="M496" s="542"/>
      <c r="N496" s="372"/>
    </row>
    <row r="497" spans="1:14" ht="30" customHeight="1" x14ac:dyDescent="0.25">
      <c r="A497" s="257"/>
      <c r="B497" s="263"/>
      <c r="C497" s="309" t="s">
        <v>62</v>
      </c>
      <c r="D497" s="309"/>
      <c r="E497" s="117" t="s">
        <v>14</v>
      </c>
      <c r="F497" s="54"/>
      <c r="G497" s="55"/>
      <c r="H497" s="33"/>
      <c r="I497" s="33"/>
      <c r="J497" s="33"/>
      <c r="K497" s="119">
        <f>(K465+K479+K482+K488+K491+K494+K485)/7</f>
        <v>100</v>
      </c>
      <c r="L497" s="127"/>
      <c r="M497" s="542"/>
      <c r="N497" s="372"/>
    </row>
    <row r="498" spans="1:14" ht="30" customHeight="1" x14ac:dyDescent="0.25">
      <c r="A498" s="258"/>
      <c r="B498" s="264"/>
      <c r="C498" s="353"/>
      <c r="D498" s="353"/>
      <c r="E498" s="124" t="s">
        <v>18</v>
      </c>
      <c r="F498" s="65"/>
      <c r="G498" s="66"/>
      <c r="H498" s="81"/>
      <c r="I498" s="81"/>
      <c r="J498" s="34">
        <f>(J467+J468+J469+J470+J471+J472+J473+J474+J475+J476+J481+J484+J490+J493+J496+J477+J478+J487)/18</f>
        <v>51.211349971436775</v>
      </c>
      <c r="K498" s="120"/>
      <c r="L498" s="129"/>
      <c r="M498" s="542"/>
      <c r="N498" s="372"/>
    </row>
    <row r="499" spans="1:14" ht="61.5" customHeight="1" x14ac:dyDescent="0.25">
      <c r="A499" s="256">
        <v>23</v>
      </c>
      <c r="B499" s="323" t="s">
        <v>144</v>
      </c>
      <c r="C499" s="337" t="s">
        <v>161</v>
      </c>
      <c r="D499" s="403" t="s">
        <v>13</v>
      </c>
      <c r="E499" s="104" t="s">
        <v>14</v>
      </c>
      <c r="F499" s="104" t="s">
        <v>15</v>
      </c>
      <c r="G499" s="46" t="s">
        <v>16</v>
      </c>
      <c r="H499" s="21">
        <v>75</v>
      </c>
      <c r="I499" s="21">
        <v>75</v>
      </c>
      <c r="J499" s="21">
        <f t="shared" ref="J499:J519" si="38">I499/H499*100</f>
        <v>100</v>
      </c>
      <c r="K499" s="360">
        <f>(J499+J500)/2</f>
        <v>100</v>
      </c>
      <c r="L499" s="279" t="s">
        <v>165</v>
      </c>
      <c r="M499" s="542"/>
      <c r="N499" s="372">
        <f>(SUM(J499:J519)/21)</f>
        <v>61.889340701348416</v>
      </c>
    </row>
    <row r="500" spans="1:14" ht="30" customHeight="1" x14ac:dyDescent="0.25">
      <c r="A500" s="257"/>
      <c r="B500" s="324"/>
      <c r="C500" s="351"/>
      <c r="D500" s="404"/>
      <c r="E500" s="104" t="s">
        <v>14</v>
      </c>
      <c r="F500" s="104" t="s">
        <v>17</v>
      </c>
      <c r="G500" s="46" t="s">
        <v>16</v>
      </c>
      <c r="H500" s="21">
        <v>75</v>
      </c>
      <c r="I500" s="21">
        <v>75</v>
      </c>
      <c r="J500" s="21">
        <f t="shared" si="38"/>
        <v>100</v>
      </c>
      <c r="K500" s="360"/>
      <c r="L500" s="280"/>
      <c r="M500" s="542"/>
      <c r="N500" s="372"/>
    </row>
    <row r="501" spans="1:14" x14ac:dyDescent="0.25">
      <c r="A501" s="257"/>
      <c r="B501" s="324"/>
      <c r="C501" s="351"/>
      <c r="D501" s="404"/>
      <c r="E501" s="294" t="s">
        <v>18</v>
      </c>
      <c r="F501" s="294" t="s">
        <v>47</v>
      </c>
      <c r="G501" s="106" t="s">
        <v>33</v>
      </c>
      <c r="H501" s="21">
        <v>610</v>
      </c>
      <c r="I501" s="21">
        <v>304</v>
      </c>
      <c r="J501" s="21">
        <f t="shared" si="38"/>
        <v>49.836065573770497</v>
      </c>
      <c r="K501" s="360">
        <f>(J501+J502)/2</f>
        <v>50.095931489271187</v>
      </c>
      <c r="L501" s="370" t="s">
        <v>165</v>
      </c>
      <c r="M501" s="542"/>
      <c r="N501" s="372"/>
    </row>
    <row r="502" spans="1:14" x14ac:dyDescent="0.25">
      <c r="A502" s="257"/>
      <c r="B502" s="324"/>
      <c r="C502" s="351"/>
      <c r="D502" s="404"/>
      <c r="E502" s="295"/>
      <c r="F502" s="295"/>
      <c r="G502" s="106" t="s">
        <v>49</v>
      </c>
      <c r="H502" s="21">
        <v>4778</v>
      </c>
      <c r="I502" s="21">
        <v>2406</v>
      </c>
      <c r="J502" s="21">
        <f t="shared" si="38"/>
        <v>50.355797404771877</v>
      </c>
      <c r="K502" s="360"/>
      <c r="L502" s="370"/>
      <c r="M502" s="542"/>
      <c r="N502" s="372"/>
    </row>
    <row r="503" spans="1:14" ht="15" customHeight="1" x14ac:dyDescent="0.25">
      <c r="A503" s="257"/>
      <c r="B503" s="324"/>
      <c r="C503" s="351"/>
      <c r="D503" s="404"/>
      <c r="E503" s="294" t="s">
        <v>18</v>
      </c>
      <c r="F503" s="294" t="s">
        <v>158</v>
      </c>
      <c r="G503" s="46" t="s">
        <v>33</v>
      </c>
      <c r="H503" s="21">
        <v>628</v>
      </c>
      <c r="I503" s="21">
        <v>359</v>
      </c>
      <c r="J503" s="21">
        <f t="shared" si="38"/>
        <v>57.165605095541409</v>
      </c>
      <c r="K503" s="360">
        <f>(J503+J504)/2</f>
        <v>56.357402090104799</v>
      </c>
      <c r="L503" s="370" t="s">
        <v>165</v>
      </c>
      <c r="M503" s="542"/>
      <c r="N503" s="372"/>
    </row>
    <row r="504" spans="1:14" ht="41.25" customHeight="1" x14ac:dyDescent="0.25">
      <c r="A504" s="257"/>
      <c r="B504" s="324"/>
      <c r="C504" s="351"/>
      <c r="D504" s="404"/>
      <c r="E504" s="295"/>
      <c r="F504" s="295"/>
      <c r="G504" s="46" t="s">
        <v>32</v>
      </c>
      <c r="H504" s="21">
        <v>1748</v>
      </c>
      <c r="I504" s="21">
        <v>971</v>
      </c>
      <c r="J504" s="21">
        <f t="shared" si="38"/>
        <v>55.549199084668189</v>
      </c>
      <c r="K504" s="360"/>
      <c r="L504" s="370"/>
      <c r="M504" s="542"/>
      <c r="N504" s="372"/>
    </row>
    <row r="505" spans="1:14" ht="39.75" customHeight="1" x14ac:dyDescent="0.25">
      <c r="A505" s="257"/>
      <c r="B505" s="324"/>
      <c r="C505" s="351"/>
      <c r="D505" s="404"/>
      <c r="E505" s="294" t="s">
        <v>18</v>
      </c>
      <c r="F505" s="292" t="s">
        <v>51</v>
      </c>
      <c r="G505" s="46" t="s">
        <v>33</v>
      </c>
      <c r="H505" s="21">
        <v>1305</v>
      </c>
      <c r="I505" s="21">
        <v>164</v>
      </c>
      <c r="J505" s="21">
        <f t="shared" si="38"/>
        <v>12.567049808429118</v>
      </c>
      <c r="K505" s="360">
        <f>(J505+J506)/2</f>
        <v>30.559107477669475</v>
      </c>
      <c r="L505" s="371" t="s">
        <v>220</v>
      </c>
      <c r="M505" s="542"/>
      <c r="N505" s="372"/>
    </row>
    <row r="506" spans="1:14" ht="62.25" customHeight="1" x14ac:dyDescent="0.25">
      <c r="A506" s="257"/>
      <c r="B506" s="324"/>
      <c r="C506" s="351"/>
      <c r="D506" s="404"/>
      <c r="E506" s="295"/>
      <c r="F506" s="293"/>
      <c r="G506" s="46" t="s">
        <v>32</v>
      </c>
      <c r="H506" s="21">
        <v>4935</v>
      </c>
      <c r="I506" s="21">
        <v>2396</v>
      </c>
      <c r="J506" s="21">
        <f t="shared" si="38"/>
        <v>48.551165146909831</v>
      </c>
      <c r="K506" s="360"/>
      <c r="L506" s="371"/>
      <c r="M506" s="542"/>
      <c r="N506" s="372"/>
    </row>
    <row r="507" spans="1:14" ht="0.75" customHeight="1" x14ac:dyDescent="0.25">
      <c r="A507" s="257"/>
      <c r="B507" s="324"/>
      <c r="C507" s="351"/>
      <c r="D507" s="404"/>
      <c r="E507" s="294" t="s">
        <v>18</v>
      </c>
      <c r="F507" s="294" t="s">
        <v>52</v>
      </c>
      <c r="G507" s="46" t="s">
        <v>33</v>
      </c>
      <c r="H507" s="21">
        <v>1650</v>
      </c>
      <c r="I507" s="21">
        <v>799</v>
      </c>
      <c r="J507" s="21">
        <f t="shared" si="38"/>
        <v>48.424242424242422</v>
      </c>
      <c r="K507" s="360">
        <f>(J507+J508)/2</f>
        <v>38.423559686991226</v>
      </c>
      <c r="L507" s="371" t="s">
        <v>219</v>
      </c>
      <c r="M507" s="542"/>
      <c r="N507" s="372"/>
    </row>
    <row r="508" spans="1:14" ht="47.25" customHeight="1" x14ac:dyDescent="0.25">
      <c r="A508" s="257"/>
      <c r="B508" s="324"/>
      <c r="C508" s="351"/>
      <c r="D508" s="404"/>
      <c r="E508" s="295"/>
      <c r="F508" s="295"/>
      <c r="G508" s="46" t="s">
        <v>32</v>
      </c>
      <c r="H508" s="21">
        <v>1154</v>
      </c>
      <c r="I508" s="21">
        <v>328</v>
      </c>
      <c r="J508" s="21">
        <f t="shared" si="38"/>
        <v>28.422876949740033</v>
      </c>
      <c r="K508" s="360"/>
      <c r="L508" s="371"/>
      <c r="M508" s="542"/>
      <c r="N508" s="372"/>
    </row>
    <row r="509" spans="1:14" s="3" customFormat="1" ht="54" customHeight="1" x14ac:dyDescent="0.25">
      <c r="A509" s="257"/>
      <c r="B509" s="324"/>
      <c r="C509" s="351"/>
      <c r="D509" s="404"/>
      <c r="E509" s="294" t="s">
        <v>18</v>
      </c>
      <c r="F509" s="358" t="s">
        <v>67</v>
      </c>
      <c r="G509" s="106" t="s">
        <v>33</v>
      </c>
      <c r="H509" s="21">
        <v>293</v>
      </c>
      <c r="I509" s="21">
        <v>0</v>
      </c>
      <c r="J509" s="21">
        <v>0</v>
      </c>
      <c r="K509" s="406">
        <f>(J509+J510)/2</f>
        <v>0</v>
      </c>
      <c r="L509" s="378" t="s">
        <v>192</v>
      </c>
      <c r="M509" s="542"/>
      <c r="N509" s="372"/>
    </row>
    <row r="510" spans="1:14" s="3" customFormat="1" ht="29.25" customHeight="1" x14ac:dyDescent="0.25">
      <c r="A510" s="257"/>
      <c r="B510" s="324"/>
      <c r="C510" s="335"/>
      <c r="D510" s="405"/>
      <c r="E510" s="295"/>
      <c r="F510" s="359"/>
      <c r="G510" s="106" t="s">
        <v>49</v>
      </c>
      <c r="H510" s="21">
        <v>200</v>
      </c>
      <c r="I510" s="21">
        <v>0</v>
      </c>
      <c r="J510" s="21">
        <f>I510/H510*100</f>
        <v>0</v>
      </c>
      <c r="K510" s="407"/>
      <c r="L510" s="379"/>
      <c r="M510" s="542"/>
      <c r="N510" s="372"/>
    </row>
    <row r="511" spans="1:14" ht="47.25" customHeight="1" x14ac:dyDescent="0.25">
      <c r="A511" s="257"/>
      <c r="B511" s="324"/>
      <c r="C511" s="415" t="s">
        <v>100</v>
      </c>
      <c r="D511" s="421" t="s">
        <v>13</v>
      </c>
      <c r="E511" s="73" t="s">
        <v>14</v>
      </c>
      <c r="F511" s="73" t="s">
        <v>15</v>
      </c>
      <c r="G511" s="82" t="s">
        <v>16</v>
      </c>
      <c r="H511" s="37">
        <v>75</v>
      </c>
      <c r="I511" s="37">
        <v>75</v>
      </c>
      <c r="J511" s="37">
        <f t="shared" si="38"/>
        <v>100</v>
      </c>
      <c r="K511" s="407">
        <f>(J511+J512)/2</f>
        <v>100</v>
      </c>
      <c r="L511" s="279" t="s">
        <v>165</v>
      </c>
      <c r="M511" s="542"/>
      <c r="N511" s="372"/>
    </row>
    <row r="512" spans="1:14" ht="40.5" customHeight="1" x14ac:dyDescent="0.25">
      <c r="A512" s="257"/>
      <c r="B512" s="324"/>
      <c r="C512" s="295"/>
      <c r="D512" s="293"/>
      <c r="E512" s="104" t="s">
        <v>14</v>
      </c>
      <c r="F512" s="104" t="s">
        <v>17</v>
      </c>
      <c r="G512" s="46" t="s">
        <v>16</v>
      </c>
      <c r="H512" s="21">
        <v>75</v>
      </c>
      <c r="I512" s="21">
        <v>75</v>
      </c>
      <c r="J512" s="21">
        <f t="shared" si="38"/>
        <v>100</v>
      </c>
      <c r="K512" s="360"/>
      <c r="L512" s="413"/>
      <c r="M512" s="542"/>
      <c r="N512" s="372"/>
    </row>
    <row r="513" spans="1:14" ht="105.75" customHeight="1" x14ac:dyDescent="0.25">
      <c r="A513" s="257"/>
      <c r="B513" s="324"/>
      <c r="C513" s="295"/>
      <c r="D513" s="293"/>
      <c r="E513" s="104" t="s">
        <v>18</v>
      </c>
      <c r="F513" s="99" t="s">
        <v>68</v>
      </c>
      <c r="G513" s="46" t="s">
        <v>32</v>
      </c>
      <c r="H513" s="21">
        <v>540</v>
      </c>
      <c r="I513" s="21">
        <v>270</v>
      </c>
      <c r="J513" s="21">
        <f t="shared" si="38"/>
        <v>50</v>
      </c>
      <c r="K513" s="20">
        <f>J513</f>
        <v>50</v>
      </c>
      <c r="L513" s="183" t="s">
        <v>165</v>
      </c>
      <c r="M513" s="542"/>
      <c r="N513" s="372"/>
    </row>
    <row r="514" spans="1:14" ht="45" customHeight="1" x14ac:dyDescent="0.25">
      <c r="A514" s="257"/>
      <c r="B514" s="324"/>
      <c r="C514" s="294" t="s">
        <v>55</v>
      </c>
      <c r="D514" s="392" t="s">
        <v>13</v>
      </c>
      <c r="E514" s="100" t="s">
        <v>14</v>
      </c>
      <c r="F514" s="100" t="s">
        <v>15</v>
      </c>
      <c r="G514" s="51" t="s">
        <v>16</v>
      </c>
      <c r="H514" s="32">
        <v>75</v>
      </c>
      <c r="I514" s="32">
        <v>75</v>
      </c>
      <c r="J514" s="32">
        <f>I514/H514*100</f>
        <v>100</v>
      </c>
      <c r="K514" s="408">
        <f>(J514+J515)/2</f>
        <v>100</v>
      </c>
      <c r="L514" s="380" t="s">
        <v>165</v>
      </c>
      <c r="M514" s="542"/>
      <c r="N514" s="372"/>
    </row>
    <row r="515" spans="1:14" ht="30" customHeight="1" x14ac:dyDescent="0.25">
      <c r="A515" s="257"/>
      <c r="B515" s="324"/>
      <c r="C515" s="295"/>
      <c r="D515" s="349"/>
      <c r="E515" s="99" t="s">
        <v>14</v>
      </c>
      <c r="F515" s="99" t="s">
        <v>17</v>
      </c>
      <c r="G515" s="47" t="s">
        <v>16</v>
      </c>
      <c r="H515" s="27">
        <v>75</v>
      </c>
      <c r="I515" s="27">
        <v>75</v>
      </c>
      <c r="J515" s="27">
        <f>I515/H515*100</f>
        <v>100</v>
      </c>
      <c r="K515" s="284"/>
      <c r="L515" s="387"/>
      <c r="M515" s="542"/>
      <c r="N515" s="372"/>
    </row>
    <row r="516" spans="1:14" ht="90" customHeight="1" x14ac:dyDescent="0.25">
      <c r="A516" s="257"/>
      <c r="B516" s="324"/>
      <c r="C516" s="295"/>
      <c r="D516" s="350"/>
      <c r="E516" s="99" t="s">
        <v>18</v>
      </c>
      <c r="F516" s="99" t="s">
        <v>56</v>
      </c>
      <c r="G516" s="108" t="s">
        <v>22</v>
      </c>
      <c r="H516" s="53">
        <v>147</v>
      </c>
      <c r="I516" s="53">
        <v>72</v>
      </c>
      <c r="J516" s="27">
        <f>I516/H516*100</f>
        <v>48.979591836734691</v>
      </c>
      <c r="K516" s="119">
        <f>J516</f>
        <v>48.979591836734691</v>
      </c>
      <c r="L516" s="176" t="s">
        <v>165</v>
      </c>
      <c r="M516" s="542"/>
      <c r="N516" s="372"/>
    </row>
    <row r="517" spans="1:14" ht="30" customHeight="1" x14ac:dyDescent="0.25">
      <c r="A517" s="257"/>
      <c r="B517" s="324"/>
      <c r="C517" s="292" t="s">
        <v>60</v>
      </c>
      <c r="D517" s="348" t="s">
        <v>13</v>
      </c>
      <c r="E517" s="99" t="s">
        <v>14</v>
      </c>
      <c r="F517" s="99" t="s">
        <v>15</v>
      </c>
      <c r="G517" s="108" t="s">
        <v>16</v>
      </c>
      <c r="H517" s="53">
        <v>75</v>
      </c>
      <c r="I517" s="53">
        <v>75</v>
      </c>
      <c r="J517" s="27">
        <f t="shared" si="38"/>
        <v>100</v>
      </c>
      <c r="K517" s="283">
        <f>(J517+J518)/2</f>
        <v>100</v>
      </c>
      <c r="L517" s="373" t="s">
        <v>165</v>
      </c>
      <c r="M517" s="542"/>
      <c r="N517" s="372"/>
    </row>
    <row r="518" spans="1:14" ht="30" customHeight="1" x14ac:dyDescent="0.25">
      <c r="A518" s="257"/>
      <c r="B518" s="324"/>
      <c r="C518" s="293"/>
      <c r="D518" s="349"/>
      <c r="E518" s="99" t="s">
        <v>14</v>
      </c>
      <c r="F518" s="99" t="s">
        <v>17</v>
      </c>
      <c r="G518" s="108" t="s">
        <v>16</v>
      </c>
      <c r="H518" s="53">
        <v>75</v>
      </c>
      <c r="I518" s="53">
        <v>75</v>
      </c>
      <c r="J518" s="27">
        <f t="shared" si="38"/>
        <v>100</v>
      </c>
      <c r="K518" s="284"/>
      <c r="L518" s="386"/>
      <c r="M518" s="542"/>
      <c r="N518" s="372"/>
    </row>
    <row r="519" spans="1:14" ht="120" customHeight="1" x14ac:dyDescent="0.25">
      <c r="A519" s="257"/>
      <c r="B519" s="324"/>
      <c r="C519" s="293"/>
      <c r="D519" s="350"/>
      <c r="E519" s="99" t="s">
        <v>18</v>
      </c>
      <c r="F519" s="99" t="s">
        <v>93</v>
      </c>
      <c r="G519" s="47" t="s">
        <v>61</v>
      </c>
      <c r="H519" s="53">
        <v>570</v>
      </c>
      <c r="I519" s="53">
        <v>284</v>
      </c>
      <c r="J519" s="27">
        <f t="shared" si="38"/>
        <v>49.824561403508774</v>
      </c>
      <c r="K519" s="119">
        <f>J519</f>
        <v>49.824561403508774</v>
      </c>
      <c r="L519" s="175" t="s">
        <v>165</v>
      </c>
      <c r="M519" s="542"/>
      <c r="N519" s="372"/>
    </row>
    <row r="520" spans="1:14" ht="30" customHeight="1" x14ac:dyDescent="0.25">
      <c r="A520" s="257"/>
      <c r="B520" s="254"/>
      <c r="C520" s="366" t="s">
        <v>62</v>
      </c>
      <c r="D520" s="309"/>
      <c r="E520" s="117" t="s">
        <v>14</v>
      </c>
      <c r="F520" s="54"/>
      <c r="G520" s="55"/>
      <c r="H520" s="63"/>
      <c r="I520" s="63"/>
      <c r="J520" s="33"/>
      <c r="K520" s="119">
        <f>(K499+K514+K517+K511)/4</f>
        <v>100</v>
      </c>
      <c r="L520" s="127"/>
      <c r="M520" s="542"/>
      <c r="N520" s="372"/>
    </row>
    <row r="521" spans="1:14" ht="30" customHeight="1" x14ac:dyDescent="0.25">
      <c r="A521" s="258"/>
      <c r="B521" s="255"/>
      <c r="C521" s="353"/>
      <c r="D521" s="353"/>
      <c r="E521" s="117" t="s">
        <v>18</v>
      </c>
      <c r="F521" s="54"/>
      <c r="G521" s="55"/>
      <c r="H521" s="63"/>
      <c r="I521" s="63"/>
      <c r="J521" s="29">
        <f>(J501+J502+J503+J504+J505+J506+J507+J508+J513+J516+J519+J509+J510)/13</f>
        <v>38.436627286793609</v>
      </c>
      <c r="K521" s="119"/>
      <c r="L521" s="127"/>
      <c r="M521" s="542"/>
      <c r="N521" s="372"/>
    </row>
    <row r="522" spans="1:14" ht="45" customHeight="1" x14ac:dyDescent="0.25">
      <c r="A522" s="256">
        <v>24</v>
      </c>
      <c r="B522" s="323" t="s">
        <v>145</v>
      </c>
      <c r="C522" s="337" t="s">
        <v>162</v>
      </c>
      <c r="D522" s="403" t="s">
        <v>13</v>
      </c>
      <c r="E522" s="22" t="s">
        <v>14</v>
      </c>
      <c r="F522" s="99" t="s">
        <v>15</v>
      </c>
      <c r="G522" s="108" t="s">
        <v>16</v>
      </c>
      <c r="H522" s="53">
        <v>75</v>
      </c>
      <c r="I522" s="53">
        <v>75</v>
      </c>
      <c r="J522" s="27">
        <f t="shared" ref="J522:J540" si="39">I522/H522*100</f>
        <v>100</v>
      </c>
      <c r="K522" s="283">
        <f>(J522+J523)/2</f>
        <v>100</v>
      </c>
      <c r="L522" s="380" t="s">
        <v>165</v>
      </c>
      <c r="M522" s="542"/>
      <c r="N522" s="377">
        <f>(SUM(J522:J542)/21)</f>
        <v>69.364978786577979</v>
      </c>
    </row>
    <row r="523" spans="1:14" ht="30" customHeight="1" x14ac:dyDescent="0.25">
      <c r="A523" s="257"/>
      <c r="B523" s="324"/>
      <c r="C523" s="351"/>
      <c r="D523" s="404"/>
      <c r="E523" s="22" t="s">
        <v>14</v>
      </c>
      <c r="F523" s="99" t="s">
        <v>17</v>
      </c>
      <c r="G523" s="108" t="s">
        <v>16</v>
      </c>
      <c r="H523" s="53">
        <v>75</v>
      </c>
      <c r="I523" s="53">
        <v>75</v>
      </c>
      <c r="J523" s="27">
        <f t="shared" si="39"/>
        <v>100</v>
      </c>
      <c r="K523" s="284"/>
      <c r="L523" s="387"/>
      <c r="M523" s="542"/>
      <c r="N523" s="377"/>
    </row>
    <row r="524" spans="1:14" ht="36.75" customHeight="1" x14ac:dyDescent="0.25">
      <c r="A524" s="257"/>
      <c r="B524" s="324"/>
      <c r="C524" s="351"/>
      <c r="D524" s="404"/>
      <c r="E524" s="418" t="s">
        <v>18</v>
      </c>
      <c r="F524" s="247" t="s">
        <v>158</v>
      </c>
      <c r="G524" s="47" t="s">
        <v>33</v>
      </c>
      <c r="H524" s="27">
        <v>546</v>
      </c>
      <c r="I524" s="27">
        <v>300</v>
      </c>
      <c r="J524" s="27">
        <f t="shared" si="39"/>
        <v>54.945054945054949</v>
      </c>
      <c r="K524" s="283">
        <f>(J524+J525)/2</f>
        <v>54.853479853479854</v>
      </c>
      <c r="L524" s="375" t="s">
        <v>165</v>
      </c>
      <c r="M524" s="542"/>
      <c r="N524" s="377"/>
    </row>
    <row r="525" spans="1:14" ht="23.25" customHeight="1" x14ac:dyDescent="0.25">
      <c r="A525" s="257"/>
      <c r="B525" s="324"/>
      <c r="C525" s="351"/>
      <c r="D525" s="404"/>
      <c r="E525" s="420"/>
      <c r="F525" s="249"/>
      <c r="G525" s="47" t="s">
        <v>32</v>
      </c>
      <c r="H525" s="27">
        <v>2100</v>
      </c>
      <c r="I525" s="27">
        <v>1150</v>
      </c>
      <c r="J525" s="27">
        <f t="shared" si="39"/>
        <v>54.761904761904766</v>
      </c>
      <c r="K525" s="284"/>
      <c r="L525" s="376"/>
      <c r="M525" s="542"/>
      <c r="N525" s="377"/>
    </row>
    <row r="526" spans="1:14" ht="14.45" customHeight="1" x14ac:dyDescent="0.25">
      <c r="A526" s="257"/>
      <c r="B526" s="324"/>
      <c r="C526" s="351"/>
      <c r="D526" s="404"/>
      <c r="E526" s="346" t="s">
        <v>18</v>
      </c>
      <c r="F526" s="250" t="s">
        <v>51</v>
      </c>
      <c r="G526" s="47" t="s">
        <v>33</v>
      </c>
      <c r="H526" s="27">
        <v>1803</v>
      </c>
      <c r="I526" s="27">
        <v>1095</v>
      </c>
      <c r="J526" s="27">
        <f t="shared" si="39"/>
        <v>60.732113144758735</v>
      </c>
      <c r="K526" s="283">
        <f>(J526+J527)/2</f>
        <v>56.753556572379367</v>
      </c>
      <c r="L526" s="376"/>
      <c r="M526" s="542"/>
      <c r="N526" s="377"/>
    </row>
    <row r="527" spans="1:14" x14ac:dyDescent="0.25">
      <c r="A527" s="257"/>
      <c r="B527" s="324"/>
      <c r="C527" s="351"/>
      <c r="D527" s="404"/>
      <c r="E527" s="347"/>
      <c r="F527" s="252"/>
      <c r="G527" s="47" t="s">
        <v>32</v>
      </c>
      <c r="H527" s="27">
        <v>4000</v>
      </c>
      <c r="I527" s="27">
        <v>2111</v>
      </c>
      <c r="J527" s="27">
        <f t="shared" si="39"/>
        <v>52.775000000000006</v>
      </c>
      <c r="K527" s="284"/>
      <c r="L527" s="401"/>
      <c r="M527" s="542"/>
      <c r="N527" s="377"/>
    </row>
    <row r="528" spans="1:14" x14ac:dyDescent="0.25">
      <c r="A528" s="257"/>
      <c r="B528" s="324"/>
      <c r="C528" s="351"/>
      <c r="D528" s="404"/>
      <c r="E528" s="346" t="s">
        <v>18</v>
      </c>
      <c r="F528" s="319" t="s">
        <v>52</v>
      </c>
      <c r="G528" s="47" t="s">
        <v>33</v>
      </c>
      <c r="H528" s="27">
        <v>540</v>
      </c>
      <c r="I528" s="27">
        <v>220</v>
      </c>
      <c r="J528" s="27">
        <f t="shared" si="39"/>
        <v>40.74074074074074</v>
      </c>
      <c r="K528" s="321">
        <f>(J528+J529)/2</f>
        <v>36.266324127595809</v>
      </c>
      <c r="L528" s="378" t="s">
        <v>202</v>
      </c>
      <c r="M528" s="542"/>
      <c r="N528" s="377"/>
    </row>
    <row r="529" spans="1:14" ht="35.25" customHeight="1" x14ac:dyDescent="0.25">
      <c r="A529" s="257"/>
      <c r="B529" s="324"/>
      <c r="C529" s="351"/>
      <c r="D529" s="404"/>
      <c r="E529" s="347"/>
      <c r="F529" s="320"/>
      <c r="G529" s="47" t="s">
        <v>32</v>
      </c>
      <c r="H529" s="27">
        <v>3460</v>
      </c>
      <c r="I529" s="27">
        <v>1100</v>
      </c>
      <c r="J529" s="31">
        <f t="shared" si="39"/>
        <v>31.79190751445087</v>
      </c>
      <c r="K529" s="395"/>
      <c r="L529" s="379"/>
      <c r="M529" s="542"/>
      <c r="N529" s="377"/>
    </row>
    <row r="530" spans="1:14" ht="75" customHeight="1" x14ac:dyDescent="0.25">
      <c r="A530" s="257"/>
      <c r="B530" s="324"/>
      <c r="C530" s="351"/>
      <c r="D530" s="404"/>
      <c r="E530" s="22" t="s">
        <v>18</v>
      </c>
      <c r="F530" s="99" t="s">
        <v>64</v>
      </c>
      <c r="G530" s="47" t="s">
        <v>32</v>
      </c>
      <c r="H530" s="27">
        <v>1763</v>
      </c>
      <c r="I530" s="26">
        <v>725</v>
      </c>
      <c r="J530" s="21">
        <f>I530/H530*100</f>
        <v>41.123085649461146</v>
      </c>
      <c r="K530" s="20">
        <f>J530</f>
        <v>41.123085649461146</v>
      </c>
      <c r="L530" s="231" t="s">
        <v>218</v>
      </c>
      <c r="M530" s="542"/>
      <c r="N530" s="377"/>
    </row>
    <row r="531" spans="1:14" s="3" customFormat="1" x14ac:dyDescent="0.25">
      <c r="A531" s="257"/>
      <c r="B531" s="324"/>
      <c r="C531" s="351"/>
      <c r="D531" s="404"/>
      <c r="E531" s="418" t="s">
        <v>18</v>
      </c>
      <c r="F531" s="358" t="s">
        <v>67</v>
      </c>
      <c r="G531" s="47" t="s">
        <v>33</v>
      </c>
      <c r="H531" s="27">
        <v>293</v>
      </c>
      <c r="I531" s="26">
        <v>0</v>
      </c>
      <c r="J531" s="21">
        <f>I531/H531*100</f>
        <v>0</v>
      </c>
      <c r="K531" s="360">
        <f>(J532+J531)/2</f>
        <v>59</v>
      </c>
      <c r="L531" s="281" t="s">
        <v>165</v>
      </c>
      <c r="M531" s="542"/>
      <c r="N531" s="377"/>
    </row>
    <row r="532" spans="1:14" s="3" customFormat="1" ht="47.25" customHeight="1" x14ac:dyDescent="0.25">
      <c r="A532" s="257"/>
      <c r="B532" s="324"/>
      <c r="C532" s="335"/>
      <c r="D532" s="405"/>
      <c r="E532" s="420"/>
      <c r="F532" s="359"/>
      <c r="G532" s="47" t="s">
        <v>32</v>
      </c>
      <c r="H532" s="27">
        <v>300</v>
      </c>
      <c r="I532" s="26">
        <v>354</v>
      </c>
      <c r="J532" s="21">
        <f>I532/H532*100</f>
        <v>118</v>
      </c>
      <c r="K532" s="360"/>
      <c r="L532" s="282"/>
      <c r="M532" s="542"/>
      <c r="N532" s="377"/>
    </row>
    <row r="533" spans="1:14" ht="45" customHeight="1" x14ac:dyDescent="0.25">
      <c r="A533" s="354"/>
      <c r="B533" s="325"/>
      <c r="C533" s="294" t="s">
        <v>101</v>
      </c>
      <c r="D533" s="292" t="s">
        <v>13</v>
      </c>
      <c r="E533" s="22" t="s">
        <v>14</v>
      </c>
      <c r="F533" s="99" t="s">
        <v>15</v>
      </c>
      <c r="G533" s="47" t="s">
        <v>16</v>
      </c>
      <c r="H533" s="61">
        <v>75</v>
      </c>
      <c r="I533" s="83">
        <v>75</v>
      </c>
      <c r="J533" s="21">
        <f t="shared" si="39"/>
        <v>100</v>
      </c>
      <c r="K533" s="360">
        <f>(J533+J534)/2</f>
        <v>100</v>
      </c>
      <c r="L533" s="281" t="s">
        <v>165</v>
      </c>
      <c r="M533" s="542"/>
      <c r="N533" s="377"/>
    </row>
    <row r="534" spans="1:14" ht="37.5" customHeight="1" x14ac:dyDescent="0.25">
      <c r="A534" s="257"/>
      <c r="B534" s="324"/>
      <c r="C534" s="295"/>
      <c r="D534" s="293"/>
      <c r="E534" s="22" t="s">
        <v>14</v>
      </c>
      <c r="F534" s="99" t="s">
        <v>17</v>
      </c>
      <c r="G534" s="47" t="s">
        <v>16</v>
      </c>
      <c r="H534" s="61">
        <v>75</v>
      </c>
      <c r="I534" s="83">
        <v>75</v>
      </c>
      <c r="J534" s="21">
        <f t="shared" si="39"/>
        <v>100</v>
      </c>
      <c r="K534" s="360"/>
      <c r="L534" s="282"/>
      <c r="M534" s="542"/>
      <c r="N534" s="377"/>
    </row>
    <row r="535" spans="1:14" ht="107.25" customHeight="1" x14ac:dyDescent="0.25">
      <c r="A535" s="257"/>
      <c r="B535" s="324"/>
      <c r="C535" s="295"/>
      <c r="D535" s="293"/>
      <c r="E535" s="22" t="s">
        <v>18</v>
      </c>
      <c r="F535" s="99" t="s">
        <v>68</v>
      </c>
      <c r="G535" s="47" t="s">
        <v>32</v>
      </c>
      <c r="H535" s="27">
        <v>630</v>
      </c>
      <c r="I535" s="27">
        <v>539</v>
      </c>
      <c r="J535" s="32">
        <f t="shared" si="39"/>
        <v>85.555555555555557</v>
      </c>
      <c r="K535" s="122">
        <f>J535</f>
        <v>85.555555555555557</v>
      </c>
      <c r="L535" s="201" t="s">
        <v>165</v>
      </c>
      <c r="M535" s="542"/>
      <c r="N535" s="377"/>
    </row>
    <row r="536" spans="1:14" s="3" customFormat="1" ht="45" x14ac:dyDescent="0.25">
      <c r="A536" s="257"/>
      <c r="B536" s="324"/>
      <c r="C536" s="335" t="s">
        <v>55</v>
      </c>
      <c r="D536" s="338" t="s">
        <v>13</v>
      </c>
      <c r="E536" s="100" t="s">
        <v>14</v>
      </c>
      <c r="F536" s="100" t="s">
        <v>15</v>
      </c>
      <c r="G536" s="51" t="s">
        <v>16</v>
      </c>
      <c r="H536" s="32">
        <v>75</v>
      </c>
      <c r="I536" s="32">
        <v>75</v>
      </c>
      <c r="J536" s="32">
        <f>I536/H536*100</f>
        <v>100</v>
      </c>
      <c r="K536" s="408">
        <f>(J536+J537)/2</f>
        <v>100</v>
      </c>
      <c r="L536" s="375" t="s">
        <v>165</v>
      </c>
      <c r="M536" s="542"/>
      <c r="N536" s="377"/>
    </row>
    <row r="537" spans="1:14" s="3" customFormat="1" ht="30" x14ac:dyDescent="0.25">
      <c r="A537" s="257"/>
      <c r="B537" s="324"/>
      <c r="C537" s="336"/>
      <c r="D537" s="338"/>
      <c r="E537" s="99" t="s">
        <v>14</v>
      </c>
      <c r="F537" s="99" t="s">
        <v>17</v>
      </c>
      <c r="G537" s="47" t="s">
        <v>16</v>
      </c>
      <c r="H537" s="27">
        <v>75</v>
      </c>
      <c r="I537" s="27">
        <v>75</v>
      </c>
      <c r="J537" s="27">
        <f>I537/H537*100</f>
        <v>100</v>
      </c>
      <c r="K537" s="284"/>
      <c r="L537" s="376"/>
      <c r="M537" s="542"/>
      <c r="N537" s="377"/>
    </row>
    <row r="538" spans="1:14" ht="90" x14ac:dyDescent="0.25">
      <c r="A538" s="257"/>
      <c r="B538" s="324"/>
      <c r="C538" s="337"/>
      <c r="D538" s="338"/>
      <c r="E538" s="58" t="s">
        <v>18</v>
      </c>
      <c r="F538" s="99" t="s">
        <v>56</v>
      </c>
      <c r="G538" s="108" t="s">
        <v>22</v>
      </c>
      <c r="H538" s="27">
        <v>700</v>
      </c>
      <c r="I538" s="27">
        <v>189</v>
      </c>
      <c r="J538" s="27">
        <f>I538/H538*100</f>
        <v>27</v>
      </c>
      <c r="K538" s="118">
        <f>J538</f>
        <v>27</v>
      </c>
      <c r="L538" s="231" t="s">
        <v>238</v>
      </c>
      <c r="M538" s="542"/>
      <c r="N538" s="377"/>
    </row>
    <row r="539" spans="1:14" ht="45" customHeight="1" x14ac:dyDescent="0.25">
      <c r="A539" s="257"/>
      <c r="B539" s="324"/>
      <c r="C539" s="294" t="s">
        <v>90</v>
      </c>
      <c r="D539" s="292" t="s">
        <v>13</v>
      </c>
      <c r="E539" s="104" t="s">
        <v>14</v>
      </c>
      <c r="F539" s="22" t="s">
        <v>15</v>
      </c>
      <c r="G539" s="108" t="s">
        <v>16</v>
      </c>
      <c r="H539" s="27">
        <v>75</v>
      </c>
      <c r="I539" s="27">
        <v>75</v>
      </c>
      <c r="J539" s="27">
        <f t="shared" si="39"/>
        <v>100</v>
      </c>
      <c r="K539" s="283">
        <f>(J539+J540)/2</f>
        <v>100</v>
      </c>
      <c r="L539" s="393" t="s">
        <v>165</v>
      </c>
      <c r="M539" s="542"/>
      <c r="N539" s="377"/>
    </row>
    <row r="540" spans="1:14" ht="30" customHeight="1" x14ac:dyDescent="0.25">
      <c r="A540" s="257"/>
      <c r="B540" s="324"/>
      <c r="C540" s="295"/>
      <c r="D540" s="293"/>
      <c r="E540" s="104" t="s">
        <v>14</v>
      </c>
      <c r="F540" s="22" t="s">
        <v>17</v>
      </c>
      <c r="G540" s="108" t="s">
        <v>16</v>
      </c>
      <c r="H540" s="27">
        <v>75</v>
      </c>
      <c r="I540" s="27">
        <v>75</v>
      </c>
      <c r="J540" s="27">
        <f t="shared" si="39"/>
        <v>100</v>
      </c>
      <c r="K540" s="284"/>
      <c r="L540" s="394"/>
      <c r="M540" s="542"/>
      <c r="N540" s="377"/>
    </row>
    <row r="541" spans="1:14" ht="36.75" customHeight="1" x14ac:dyDescent="0.25">
      <c r="A541" s="257"/>
      <c r="B541" s="324"/>
      <c r="C541" s="295"/>
      <c r="D541" s="293"/>
      <c r="E541" s="104" t="s">
        <v>18</v>
      </c>
      <c r="F541" s="84" t="s">
        <v>74</v>
      </c>
      <c r="G541" s="47" t="s">
        <v>59</v>
      </c>
      <c r="H541" s="27">
        <v>5200</v>
      </c>
      <c r="I541" s="27">
        <v>2994</v>
      </c>
      <c r="J541" s="27">
        <f>I541/H541*100</f>
        <v>57.57692307692308</v>
      </c>
      <c r="K541" s="118">
        <f>J541</f>
        <v>57.57692307692308</v>
      </c>
      <c r="L541" s="186" t="s">
        <v>165</v>
      </c>
      <c r="M541" s="542"/>
      <c r="N541" s="377"/>
    </row>
    <row r="542" spans="1:14" ht="31.5" customHeight="1" x14ac:dyDescent="0.25">
      <c r="A542" s="257"/>
      <c r="B542" s="324"/>
      <c r="C542" s="295"/>
      <c r="D542" s="293"/>
      <c r="E542" s="104" t="s">
        <v>18</v>
      </c>
      <c r="F542" s="84" t="s">
        <v>58</v>
      </c>
      <c r="G542" s="47" t="s">
        <v>59</v>
      </c>
      <c r="H542" s="27">
        <v>5685</v>
      </c>
      <c r="I542" s="27">
        <v>1800</v>
      </c>
      <c r="J542" s="27">
        <f>I542/H542*100</f>
        <v>31.662269129287601</v>
      </c>
      <c r="K542" s="119">
        <f>J542</f>
        <v>31.662269129287601</v>
      </c>
      <c r="L542" s="239" t="s">
        <v>221</v>
      </c>
      <c r="M542" s="542"/>
      <c r="N542" s="377"/>
    </row>
    <row r="543" spans="1:14" ht="30" customHeight="1" x14ac:dyDescent="0.25">
      <c r="A543" s="257"/>
      <c r="B543" s="254"/>
      <c r="C543" s="366" t="s">
        <v>62</v>
      </c>
      <c r="D543" s="309"/>
      <c r="E543" s="117" t="s">
        <v>14</v>
      </c>
      <c r="F543" s="54"/>
      <c r="G543" s="55"/>
      <c r="H543" s="33"/>
      <c r="I543" s="33"/>
      <c r="J543" s="33"/>
      <c r="K543" s="119">
        <f>(K522+K533+K536+K539)/4</f>
        <v>100</v>
      </c>
      <c r="L543" s="127"/>
      <c r="M543" s="542"/>
      <c r="N543" s="377"/>
    </row>
    <row r="544" spans="1:14" ht="30" customHeight="1" x14ac:dyDescent="0.25">
      <c r="A544" s="258"/>
      <c r="B544" s="326"/>
      <c r="C544" s="353"/>
      <c r="D544" s="353"/>
      <c r="E544" s="124" t="s">
        <v>18</v>
      </c>
      <c r="F544" s="65"/>
      <c r="G544" s="66"/>
      <c r="H544" s="81"/>
      <c r="I544" s="81"/>
      <c r="J544" s="34">
        <f>(J524+J525+J526+J527+J528+J529+J530+J535+J538+J541+J542+J531+J532)/13</f>
        <v>50.512658039856724</v>
      </c>
      <c r="K544" s="120"/>
      <c r="L544" s="129"/>
      <c r="M544" s="542"/>
      <c r="N544" s="377"/>
    </row>
    <row r="545" spans="1:14" ht="48.75" customHeight="1" x14ac:dyDescent="0.25">
      <c r="A545" s="306">
        <v>25</v>
      </c>
      <c r="B545" s="356" t="s">
        <v>146</v>
      </c>
      <c r="C545" s="336" t="s">
        <v>203</v>
      </c>
      <c r="D545" s="414" t="s">
        <v>13</v>
      </c>
      <c r="E545" s="104" t="s">
        <v>14</v>
      </c>
      <c r="F545" s="104" t="s">
        <v>15</v>
      </c>
      <c r="G545" s="46" t="s">
        <v>16</v>
      </c>
      <c r="H545" s="21">
        <v>75</v>
      </c>
      <c r="I545" s="21">
        <v>75</v>
      </c>
      <c r="J545" s="21">
        <f t="shared" ref="J545:J557" si="40">I545/H545*100</f>
        <v>100</v>
      </c>
      <c r="K545" s="360">
        <f>(J545+J546)/2</f>
        <v>100</v>
      </c>
      <c r="L545" s="279" t="s">
        <v>165</v>
      </c>
      <c r="M545" s="542"/>
      <c r="N545" s="372">
        <f>(SUM(J545:J567)/23)</f>
        <v>77.512757458694338</v>
      </c>
    </row>
    <row r="546" spans="1:14" ht="30" customHeight="1" x14ac:dyDescent="0.25">
      <c r="A546" s="307"/>
      <c r="B546" s="357"/>
      <c r="C546" s="336"/>
      <c r="D546" s="414"/>
      <c r="E546" s="104" t="s">
        <v>14</v>
      </c>
      <c r="F546" s="104" t="s">
        <v>17</v>
      </c>
      <c r="G546" s="46" t="s">
        <v>16</v>
      </c>
      <c r="H546" s="21">
        <v>75</v>
      </c>
      <c r="I546" s="21">
        <v>75</v>
      </c>
      <c r="J546" s="21">
        <f t="shared" si="40"/>
        <v>100</v>
      </c>
      <c r="K546" s="360"/>
      <c r="L546" s="280"/>
      <c r="M546" s="542"/>
      <c r="N546" s="372"/>
    </row>
    <row r="547" spans="1:14" x14ac:dyDescent="0.25">
      <c r="A547" s="307"/>
      <c r="B547" s="357"/>
      <c r="C547" s="336"/>
      <c r="D547" s="414"/>
      <c r="E547" s="294" t="s">
        <v>18</v>
      </c>
      <c r="F547" s="294" t="s">
        <v>47</v>
      </c>
      <c r="G547" s="106" t="s">
        <v>48</v>
      </c>
      <c r="H547" s="21">
        <v>863</v>
      </c>
      <c r="I547" s="21">
        <v>244</v>
      </c>
      <c r="J547" s="21">
        <f t="shared" si="40"/>
        <v>28.273464658169178</v>
      </c>
      <c r="K547" s="360">
        <f>(J547+J548)/2</f>
        <v>29.173362365714624</v>
      </c>
      <c r="L547" s="369" t="s">
        <v>214</v>
      </c>
      <c r="M547" s="542"/>
      <c r="N547" s="372"/>
    </row>
    <row r="548" spans="1:14" ht="36" customHeight="1" x14ac:dyDescent="0.25">
      <c r="A548" s="307"/>
      <c r="B548" s="357"/>
      <c r="C548" s="336"/>
      <c r="D548" s="414"/>
      <c r="E548" s="295"/>
      <c r="F548" s="295"/>
      <c r="G548" s="106" t="s">
        <v>32</v>
      </c>
      <c r="H548" s="21">
        <v>8190</v>
      </c>
      <c r="I548" s="21">
        <v>2463</v>
      </c>
      <c r="J548" s="21">
        <f t="shared" si="40"/>
        <v>30.073260073260073</v>
      </c>
      <c r="K548" s="360"/>
      <c r="L548" s="369"/>
      <c r="M548" s="542"/>
      <c r="N548" s="372"/>
    </row>
    <row r="549" spans="1:14" ht="14.45" customHeight="1" x14ac:dyDescent="0.25">
      <c r="A549" s="307"/>
      <c r="B549" s="357"/>
      <c r="C549" s="336"/>
      <c r="D549" s="414"/>
      <c r="E549" s="294" t="s">
        <v>18</v>
      </c>
      <c r="F549" s="294" t="s">
        <v>158</v>
      </c>
      <c r="G549" s="46" t="s">
        <v>33</v>
      </c>
      <c r="H549" s="21">
        <v>640</v>
      </c>
      <c r="I549" s="21">
        <v>361</v>
      </c>
      <c r="J549" s="21">
        <f t="shared" si="40"/>
        <v>56.40625</v>
      </c>
      <c r="K549" s="360">
        <f>(J549+J550)/2</f>
        <v>54.060267857142861</v>
      </c>
      <c r="L549" s="281" t="s">
        <v>165</v>
      </c>
      <c r="M549" s="542"/>
      <c r="N549" s="372"/>
    </row>
    <row r="550" spans="1:14" ht="50.25" customHeight="1" x14ac:dyDescent="0.25">
      <c r="A550" s="307"/>
      <c r="B550" s="357"/>
      <c r="C550" s="336"/>
      <c r="D550" s="414"/>
      <c r="E550" s="295"/>
      <c r="F550" s="295"/>
      <c r="G550" s="46" t="s">
        <v>32</v>
      </c>
      <c r="H550" s="21">
        <v>700</v>
      </c>
      <c r="I550" s="21">
        <v>362</v>
      </c>
      <c r="J550" s="21">
        <f t="shared" si="40"/>
        <v>51.714285714285715</v>
      </c>
      <c r="K550" s="360"/>
      <c r="L550" s="282"/>
      <c r="M550" s="542"/>
      <c r="N550" s="372"/>
    </row>
    <row r="551" spans="1:14" x14ac:dyDescent="0.25">
      <c r="A551" s="307"/>
      <c r="B551" s="357"/>
      <c r="C551" s="336"/>
      <c r="D551" s="414"/>
      <c r="E551" s="294" t="s">
        <v>18</v>
      </c>
      <c r="F551" s="294" t="s">
        <v>52</v>
      </c>
      <c r="G551" s="46" t="s">
        <v>33</v>
      </c>
      <c r="H551" s="21">
        <v>825</v>
      </c>
      <c r="I551" s="21">
        <v>517</v>
      </c>
      <c r="J551" s="21">
        <f t="shared" si="40"/>
        <v>62.666666666666671</v>
      </c>
      <c r="K551" s="360">
        <f>(J551+J552)/2</f>
        <v>59.542288557213936</v>
      </c>
      <c r="L551" s="370" t="s">
        <v>165</v>
      </c>
      <c r="M551" s="542"/>
      <c r="N551" s="372"/>
    </row>
    <row r="552" spans="1:14" ht="14.45" customHeight="1" x14ac:dyDescent="0.25">
      <c r="A552" s="307"/>
      <c r="B552" s="357"/>
      <c r="C552" s="336"/>
      <c r="D552" s="414"/>
      <c r="E552" s="295"/>
      <c r="F552" s="295"/>
      <c r="G552" s="46" t="s">
        <v>32</v>
      </c>
      <c r="H552" s="21">
        <v>335</v>
      </c>
      <c r="I552" s="21">
        <v>189</v>
      </c>
      <c r="J552" s="21">
        <f t="shared" si="40"/>
        <v>56.417910447761201</v>
      </c>
      <c r="K552" s="360"/>
      <c r="L552" s="370"/>
      <c r="M552" s="542"/>
      <c r="N552" s="372"/>
    </row>
    <row r="553" spans="1:14" s="3" customFormat="1" ht="14.45" customHeight="1" x14ac:dyDescent="0.25">
      <c r="A553" s="307"/>
      <c r="B553" s="357"/>
      <c r="C553" s="336"/>
      <c r="D553" s="414"/>
      <c r="E553" s="294" t="s">
        <v>18</v>
      </c>
      <c r="F553" s="358" t="s">
        <v>67</v>
      </c>
      <c r="G553" s="106" t="s">
        <v>48</v>
      </c>
      <c r="H553" s="21">
        <v>206</v>
      </c>
      <c r="I553" s="21">
        <v>50</v>
      </c>
      <c r="J553" s="21">
        <f t="shared" si="40"/>
        <v>24.271844660194176</v>
      </c>
      <c r="K553" s="406">
        <f>(J553+J554)/2</f>
        <v>113.53592233009709</v>
      </c>
      <c r="L553" s="281" t="s">
        <v>165</v>
      </c>
      <c r="M553" s="542"/>
      <c r="N553" s="372"/>
    </row>
    <row r="554" spans="1:14" s="3" customFormat="1" ht="41.25" customHeight="1" x14ac:dyDescent="0.25">
      <c r="A554" s="307"/>
      <c r="B554" s="357"/>
      <c r="C554" s="336"/>
      <c r="D554" s="414"/>
      <c r="E554" s="295"/>
      <c r="F554" s="359"/>
      <c r="G554" s="106" t="s">
        <v>32</v>
      </c>
      <c r="H554" s="21">
        <v>250</v>
      </c>
      <c r="I554" s="21">
        <v>507</v>
      </c>
      <c r="J554" s="21">
        <f>I554/H554*100</f>
        <v>202.8</v>
      </c>
      <c r="K554" s="407"/>
      <c r="L554" s="282"/>
      <c r="M554" s="542"/>
      <c r="N554" s="372"/>
    </row>
    <row r="555" spans="1:14" ht="45" customHeight="1" x14ac:dyDescent="0.25">
      <c r="A555" s="307"/>
      <c r="B555" s="357"/>
      <c r="C555" s="294" t="s">
        <v>103</v>
      </c>
      <c r="D555" s="292" t="s">
        <v>13</v>
      </c>
      <c r="E555" s="104" t="s">
        <v>14</v>
      </c>
      <c r="F555" s="104" t="s">
        <v>15</v>
      </c>
      <c r="G555" s="46" t="s">
        <v>16</v>
      </c>
      <c r="H555" s="21">
        <v>75</v>
      </c>
      <c r="I555" s="21">
        <v>75</v>
      </c>
      <c r="J555" s="21">
        <f t="shared" si="40"/>
        <v>100</v>
      </c>
      <c r="K555" s="360">
        <f>(J555+J556)/2</f>
        <v>100</v>
      </c>
      <c r="L555" s="281" t="s">
        <v>165</v>
      </c>
      <c r="M555" s="542"/>
      <c r="N555" s="372"/>
    </row>
    <row r="556" spans="1:14" ht="30.75" customHeight="1" x14ac:dyDescent="0.25">
      <c r="A556" s="307"/>
      <c r="B556" s="357"/>
      <c r="C556" s="295"/>
      <c r="D556" s="293"/>
      <c r="E556" s="104" t="s">
        <v>14</v>
      </c>
      <c r="F556" s="104" t="s">
        <v>17</v>
      </c>
      <c r="G556" s="46" t="s">
        <v>16</v>
      </c>
      <c r="H556" s="21">
        <v>75</v>
      </c>
      <c r="I556" s="21">
        <v>75</v>
      </c>
      <c r="J556" s="21">
        <f t="shared" si="40"/>
        <v>100</v>
      </c>
      <c r="K556" s="360"/>
      <c r="L556" s="282"/>
      <c r="M556" s="542"/>
      <c r="N556" s="372"/>
    </row>
    <row r="557" spans="1:14" ht="105" customHeight="1" x14ac:dyDescent="0.25">
      <c r="A557" s="307"/>
      <c r="B557" s="357"/>
      <c r="C557" s="295"/>
      <c r="D557" s="293"/>
      <c r="E557" s="104" t="s">
        <v>18</v>
      </c>
      <c r="F557" s="104" t="s">
        <v>68</v>
      </c>
      <c r="G557" s="46" t="s">
        <v>32</v>
      </c>
      <c r="H557" s="21">
        <v>420</v>
      </c>
      <c r="I557" s="21">
        <v>180</v>
      </c>
      <c r="J557" s="21">
        <f t="shared" si="40"/>
        <v>42.857142857142854</v>
      </c>
      <c r="K557" s="20">
        <f>J557</f>
        <v>42.857142857142854</v>
      </c>
      <c r="L557" s="231" t="s">
        <v>239</v>
      </c>
      <c r="M557" s="542"/>
      <c r="N557" s="372"/>
    </row>
    <row r="558" spans="1:14" ht="51" customHeight="1" x14ac:dyDescent="0.25">
      <c r="A558" s="307"/>
      <c r="B558" s="357"/>
      <c r="C558" s="294" t="s">
        <v>55</v>
      </c>
      <c r="D558" s="292" t="s">
        <v>13</v>
      </c>
      <c r="E558" s="104" t="s">
        <v>14</v>
      </c>
      <c r="F558" s="104" t="s">
        <v>15</v>
      </c>
      <c r="G558" s="46" t="s">
        <v>16</v>
      </c>
      <c r="H558" s="21">
        <v>75</v>
      </c>
      <c r="I558" s="21">
        <v>75</v>
      </c>
      <c r="J558" s="21">
        <f t="shared" ref="J558:J567" si="41">I558/H558*100</f>
        <v>100</v>
      </c>
      <c r="K558" s="360">
        <f>(J558+J559)/2</f>
        <v>100</v>
      </c>
      <c r="L558" s="281" t="s">
        <v>165</v>
      </c>
      <c r="M558" s="542"/>
      <c r="N558" s="372"/>
    </row>
    <row r="559" spans="1:14" ht="30" customHeight="1" x14ac:dyDescent="0.25">
      <c r="A559" s="307"/>
      <c r="B559" s="357"/>
      <c r="C559" s="295"/>
      <c r="D559" s="293"/>
      <c r="E559" s="104" t="s">
        <v>14</v>
      </c>
      <c r="F559" s="104" t="s">
        <v>17</v>
      </c>
      <c r="G559" s="46" t="s">
        <v>16</v>
      </c>
      <c r="H559" s="21">
        <v>75</v>
      </c>
      <c r="I559" s="21">
        <v>75</v>
      </c>
      <c r="J559" s="21">
        <f t="shared" si="41"/>
        <v>100</v>
      </c>
      <c r="K559" s="360"/>
      <c r="L559" s="282"/>
      <c r="M559" s="542"/>
      <c r="N559" s="372"/>
    </row>
    <row r="560" spans="1:14" ht="95.25" customHeight="1" x14ac:dyDescent="0.25">
      <c r="A560" s="307"/>
      <c r="B560" s="357"/>
      <c r="C560" s="295"/>
      <c r="D560" s="293"/>
      <c r="E560" s="104" t="s">
        <v>18</v>
      </c>
      <c r="F560" s="104" t="s">
        <v>56</v>
      </c>
      <c r="G560" s="106" t="s">
        <v>22</v>
      </c>
      <c r="H560" s="21">
        <v>215</v>
      </c>
      <c r="I560" s="21">
        <v>99</v>
      </c>
      <c r="J560" s="21">
        <f t="shared" si="41"/>
        <v>46.04651162790698</v>
      </c>
      <c r="K560" s="20">
        <f>J560</f>
        <v>46.04651162790698</v>
      </c>
      <c r="L560" s="231" t="s">
        <v>239</v>
      </c>
      <c r="M560" s="542"/>
      <c r="N560" s="372"/>
    </row>
    <row r="561" spans="1:14" ht="46.5" customHeight="1" x14ac:dyDescent="0.25">
      <c r="A561" s="307"/>
      <c r="B561" s="357"/>
      <c r="C561" s="294" t="s">
        <v>95</v>
      </c>
      <c r="D561" s="292" t="s">
        <v>13</v>
      </c>
      <c r="E561" s="104" t="s">
        <v>14</v>
      </c>
      <c r="F561" s="104" t="s">
        <v>15</v>
      </c>
      <c r="G561" s="106" t="s">
        <v>16</v>
      </c>
      <c r="H561" s="21">
        <v>75</v>
      </c>
      <c r="I561" s="21">
        <v>75</v>
      </c>
      <c r="J561" s="21">
        <f t="shared" si="41"/>
        <v>100</v>
      </c>
      <c r="K561" s="360">
        <f>(J561+J562)/2</f>
        <v>100</v>
      </c>
      <c r="L561" s="279" t="s">
        <v>165</v>
      </c>
      <c r="M561" s="542"/>
      <c r="N561" s="372"/>
    </row>
    <row r="562" spans="1:14" ht="33" customHeight="1" x14ac:dyDescent="0.25">
      <c r="A562" s="307"/>
      <c r="B562" s="357"/>
      <c r="C562" s="295"/>
      <c r="D562" s="293"/>
      <c r="E562" s="104" t="s">
        <v>14</v>
      </c>
      <c r="F562" s="104" t="s">
        <v>17</v>
      </c>
      <c r="G562" s="106" t="s">
        <v>16</v>
      </c>
      <c r="H562" s="21">
        <v>75</v>
      </c>
      <c r="I562" s="21">
        <v>75</v>
      </c>
      <c r="J562" s="21">
        <f t="shared" si="41"/>
        <v>100</v>
      </c>
      <c r="K562" s="360"/>
      <c r="L562" s="280"/>
      <c r="M562" s="542"/>
      <c r="N562" s="372"/>
    </row>
    <row r="563" spans="1:14" ht="30" customHeight="1" x14ac:dyDescent="0.25">
      <c r="A563" s="307"/>
      <c r="B563" s="357"/>
      <c r="C563" s="295"/>
      <c r="D563" s="293"/>
      <c r="E563" s="104" t="s">
        <v>18</v>
      </c>
      <c r="F563" s="104" t="s">
        <v>104</v>
      </c>
      <c r="G563" s="46" t="s">
        <v>59</v>
      </c>
      <c r="H563" s="21">
        <v>3740</v>
      </c>
      <c r="I563" s="21">
        <v>1975</v>
      </c>
      <c r="J563" s="21">
        <f t="shared" si="41"/>
        <v>52.80748663101604</v>
      </c>
      <c r="K563" s="164">
        <f>J563</f>
        <v>52.80748663101604</v>
      </c>
      <c r="L563" s="509" t="s">
        <v>165</v>
      </c>
      <c r="M563" s="542"/>
      <c r="N563" s="372"/>
    </row>
    <row r="564" spans="1:14" ht="30" customHeight="1" x14ac:dyDescent="0.25">
      <c r="A564" s="307"/>
      <c r="B564" s="357"/>
      <c r="C564" s="295"/>
      <c r="D564" s="293"/>
      <c r="E564" s="104" t="s">
        <v>18</v>
      </c>
      <c r="F564" s="107" t="s">
        <v>58</v>
      </c>
      <c r="G564" s="46" t="s">
        <v>59</v>
      </c>
      <c r="H564" s="21">
        <v>5780</v>
      </c>
      <c r="I564" s="21">
        <v>2895</v>
      </c>
      <c r="J564" s="21">
        <f>I564/H564*100</f>
        <v>50.086505190311414</v>
      </c>
      <c r="K564" s="164">
        <f>J564</f>
        <v>50.086505190311414</v>
      </c>
      <c r="L564" s="388"/>
      <c r="M564" s="542"/>
      <c r="N564" s="372"/>
    </row>
    <row r="565" spans="1:14" ht="45.75" customHeight="1" x14ac:dyDescent="0.25">
      <c r="A565" s="307"/>
      <c r="B565" s="357"/>
      <c r="C565" s="294" t="s">
        <v>60</v>
      </c>
      <c r="D565" s="292" t="s">
        <v>13</v>
      </c>
      <c r="E565" s="104" t="s">
        <v>14</v>
      </c>
      <c r="F565" s="104" t="s">
        <v>15</v>
      </c>
      <c r="G565" s="46" t="s">
        <v>16</v>
      </c>
      <c r="H565" s="21">
        <v>75</v>
      </c>
      <c r="I565" s="21">
        <v>75</v>
      </c>
      <c r="J565" s="21">
        <f t="shared" si="41"/>
        <v>100</v>
      </c>
      <c r="K565" s="360">
        <f>(J565+J566)/2</f>
        <v>100</v>
      </c>
      <c r="L565" s="279" t="s">
        <v>165</v>
      </c>
      <c r="M565" s="542"/>
      <c r="N565" s="372"/>
    </row>
    <row r="566" spans="1:14" ht="38.25" customHeight="1" x14ac:dyDescent="0.25">
      <c r="A566" s="307"/>
      <c r="B566" s="357"/>
      <c r="C566" s="293"/>
      <c r="D566" s="293"/>
      <c r="E566" s="104" t="s">
        <v>14</v>
      </c>
      <c r="F566" s="104" t="s">
        <v>17</v>
      </c>
      <c r="G566" s="46" t="s">
        <v>16</v>
      </c>
      <c r="H566" s="21">
        <v>75</v>
      </c>
      <c r="I566" s="21">
        <v>75</v>
      </c>
      <c r="J566" s="21">
        <f t="shared" si="41"/>
        <v>100</v>
      </c>
      <c r="K566" s="360"/>
      <c r="L566" s="280"/>
      <c r="M566" s="542"/>
      <c r="N566" s="372"/>
    </row>
    <row r="567" spans="1:14" ht="198" customHeight="1" x14ac:dyDescent="0.25">
      <c r="A567" s="307"/>
      <c r="B567" s="357"/>
      <c r="C567" s="293"/>
      <c r="D567" s="293"/>
      <c r="E567" s="104" t="s">
        <v>18</v>
      </c>
      <c r="F567" s="104" t="s">
        <v>102</v>
      </c>
      <c r="G567" s="46" t="s">
        <v>61</v>
      </c>
      <c r="H567" s="21">
        <v>430</v>
      </c>
      <c r="I567" s="21">
        <v>337</v>
      </c>
      <c r="J567" s="21">
        <f t="shared" si="41"/>
        <v>78.372093023255815</v>
      </c>
      <c r="K567" s="20">
        <f>J567</f>
        <v>78.372093023255815</v>
      </c>
      <c r="L567" s="186" t="s">
        <v>165</v>
      </c>
      <c r="M567" s="542"/>
      <c r="N567" s="372"/>
    </row>
    <row r="568" spans="1:14" ht="30" customHeight="1" x14ac:dyDescent="0.25">
      <c r="A568" s="307"/>
      <c r="B568" s="357"/>
      <c r="C568" s="398" t="s">
        <v>62</v>
      </c>
      <c r="D568" s="399"/>
      <c r="E568" s="125" t="s">
        <v>14</v>
      </c>
      <c r="F568" s="76"/>
      <c r="G568" s="78"/>
      <c r="H568" s="35"/>
      <c r="I568" s="35"/>
      <c r="J568" s="35"/>
      <c r="K568" s="122">
        <f>(K545+K558+K561+K565+K555)/5</f>
        <v>100</v>
      </c>
      <c r="L568" s="202"/>
      <c r="M568" s="542"/>
      <c r="N568" s="372"/>
    </row>
    <row r="569" spans="1:14" ht="30.75" customHeight="1" x14ac:dyDescent="0.25">
      <c r="A569" s="308"/>
      <c r="B569" s="357"/>
      <c r="C569" s="299"/>
      <c r="D569" s="400"/>
      <c r="E569" s="117" t="s">
        <v>18</v>
      </c>
      <c r="F569" s="54"/>
      <c r="G569" s="55"/>
      <c r="H569" s="33"/>
      <c r="I569" s="33"/>
      <c r="J569" s="29">
        <f>(J547+J548+J549+J550+J551+J552+J557+J560+J563+J564+J567+J553+J554)/13</f>
        <v>60.214878580766921</v>
      </c>
      <c r="K569" s="119"/>
      <c r="L569" s="127"/>
      <c r="M569" s="542"/>
      <c r="N569" s="372"/>
    </row>
    <row r="570" spans="1:14" ht="45" customHeight="1" x14ac:dyDescent="0.25">
      <c r="A570" s="256">
        <v>26</v>
      </c>
      <c r="B570" s="305" t="s">
        <v>147</v>
      </c>
      <c r="C570" s="487" t="s">
        <v>159</v>
      </c>
      <c r="D570" s="343" t="s">
        <v>13</v>
      </c>
      <c r="E570" s="99" t="s">
        <v>14</v>
      </c>
      <c r="F570" s="99" t="s">
        <v>15</v>
      </c>
      <c r="G570" s="47" t="s">
        <v>16</v>
      </c>
      <c r="H570" s="27">
        <v>75</v>
      </c>
      <c r="I570" s="27">
        <v>75</v>
      </c>
      <c r="J570" s="27">
        <f t="shared" ref="J570:J593" si="42">I570/H570*100</f>
        <v>100</v>
      </c>
      <c r="K570" s="283">
        <f>(J570+J571)/2</f>
        <v>100</v>
      </c>
      <c r="L570" s="380" t="s">
        <v>165</v>
      </c>
      <c r="M570" s="542"/>
      <c r="N570" s="372">
        <f>(SUM(J570:J594)/25)</f>
        <v>66.83617868995168</v>
      </c>
    </row>
    <row r="571" spans="1:14" ht="30" customHeight="1" x14ac:dyDescent="0.25">
      <c r="A571" s="257"/>
      <c r="B571" s="254"/>
      <c r="C571" s="341"/>
      <c r="D571" s="344"/>
      <c r="E571" s="99" t="s">
        <v>14</v>
      </c>
      <c r="F571" s="99" t="s">
        <v>17</v>
      </c>
      <c r="G571" s="47" t="s">
        <v>16</v>
      </c>
      <c r="H571" s="27">
        <v>75</v>
      </c>
      <c r="I571" s="27">
        <v>75</v>
      </c>
      <c r="J571" s="27">
        <f t="shared" si="42"/>
        <v>100</v>
      </c>
      <c r="K571" s="284"/>
      <c r="L571" s="381"/>
      <c r="M571" s="542"/>
      <c r="N571" s="372"/>
    </row>
    <row r="572" spans="1:14" ht="25.5" customHeight="1" x14ac:dyDescent="0.25">
      <c r="A572" s="257"/>
      <c r="B572" s="254"/>
      <c r="C572" s="341"/>
      <c r="D572" s="344"/>
      <c r="E572" s="319" t="s">
        <v>18</v>
      </c>
      <c r="F572" s="319" t="s">
        <v>47</v>
      </c>
      <c r="G572" s="108" t="s">
        <v>48</v>
      </c>
      <c r="H572" s="27">
        <v>1170</v>
      </c>
      <c r="I572" s="27">
        <v>654</v>
      </c>
      <c r="J572" s="27">
        <f t="shared" si="42"/>
        <v>55.897435897435898</v>
      </c>
      <c r="K572" s="321">
        <f>(J572+J573)/2</f>
        <v>60.531135531135533</v>
      </c>
      <c r="L572" s="281" t="s">
        <v>165</v>
      </c>
      <c r="M572" s="542"/>
      <c r="N572" s="372"/>
    </row>
    <row r="573" spans="1:14" x14ac:dyDescent="0.25">
      <c r="A573" s="257"/>
      <c r="B573" s="254"/>
      <c r="C573" s="341"/>
      <c r="D573" s="344"/>
      <c r="E573" s="320"/>
      <c r="F573" s="320"/>
      <c r="G573" s="108" t="s">
        <v>32</v>
      </c>
      <c r="H573" s="27">
        <v>8190</v>
      </c>
      <c r="I573" s="27">
        <v>5337</v>
      </c>
      <c r="J573" s="27">
        <f t="shared" si="42"/>
        <v>65.164835164835168</v>
      </c>
      <c r="K573" s="322"/>
      <c r="L573" s="282"/>
      <c r="M573" s="542"/>
      <c r="N573" s="372"/>
    </row>
    <row r="574" spans="1:14" ht="23.25" customHeight="1" x14ac:dyDescent="0.25">
      <c r="A574" s="257"/>
      <c r="B574" s="254"/>
      <c r="C574" s="341"/>
      <c r="D574" s="344"/>
      <c r="E574" s="319" t="s">
        <v>18</v>
      </c>
      <c r="F574" s="319" t="s">
        <v>158</v>
      </c>
      <c r="G574" s="47" t="s">
        <v>33</v>
      </c>
      <c r="H574" s="27">
        <v>309</v>
      </c>
      <c r="I574" s="27">
        <v>0</v>
      </c>
      <c r="J574" s="27">
        <f t="shared" si="42"/>
        <v>0</v>
      </c>
      <c r="K574" s="321">
        <f>(J574+J575)/2</f>
        <v>0</v>
      </c>
      <c r="L574" s="382" t="s">
        <v>186</v>
      </c>
      <c r="M574" s="542"/>
      <c r="N574" s="372"/>
    </row>
    <row r="575" spans="1:14" ht="33.75" customHeight="1" x14ac:dyDescent="0.25">
      <c r="A575" s="257"/>
      <c r="B575" s="254"/>
      <c r="C575" s="341"/>
      <c r="D575" s="344"/>
      <c r="E575" s="320"/>
      <c r="F575" s="320"/>
      <c r="G575" s="47" t="s">
        <v>32</v>
      </c>
      <c r="H575" s="27">
        <v>3300</v>
      </c>
      <c r="I575" s="27">
        <v>0</v>
      </c>
      <c r="J575" s="27">
        <f t="shared" si="42"/>
        <v>0</v>
      </c>
      <c r="K575" s="322"/>
      <c r="L575" s="383"/>
      <c r="M575" s="542"/>
      <c r="N575" s="372"/>
    </row>
    <row r="576" spans="1:14" ht="21.75" customHeight="1" x14ac:dyDescent="0.25">
      <c r="A576" s="257"/>
      <c r="B576" s="254"/>
      <c r="C576" s="341"/>
      <c r="D576" s="344"/>
      <c r="E576" s="319" t="s">
        <v>18</v>
      </c>
      <c r="F576" s="250" t="s">
        <v>51</v>
      </c>
      <c r="G576" s="47" t="s">
        <v>33</v>
      </c>
      <c r="H576" s="27">
        <v>4600</v>
      </c>
      <c r="I576" s="27">
        <v>2375</v>
      </c>
      <c r="J576" s="27">
        <f t="shared" si="42"/>
        <v>51.630434782608688</v>
      </c>
      <c r="K576" s="283">
        <f>(J576+J577)/2</f>
        <v>51.421774768353529</v>
      </c>
      <c r="L576" s="281" t="s">
        <v>165</v>
      </c>
      <c r="M576" s="542"/>
      <c r="N576" s="372"/>
    </row>
    <row r="577" spans="1:14" ht="20.25" customHeight="1" x14ac:dyDescent="0.25">
      <c r="A577" s="257"/>
      <c r="B577" s="254"/>
      <c r="C577" s="341"/>
      <c r="D577" s="344"/>
      <c r="E577" s="320"/>
      <c r="F577" s="252"/>
      <c r="G577" s="47" t="s">
        <v>32</v>
      </c>
      <c r="H577" s="27">
        <v>6100</v>
      </c>
      <c r="I577" s="27">
        <v>3124</v>
      </c>
      <c r="J577" s="27">
        <f t="shared" si="42"/>
        <v>51.213114754098363</v>
      </c>
      <c r="K577" s="284"/>
      <c r="L577" s="282"/>
      <c r="M577" s="542"/>
      <c r="N577" s="372"/>
    </row>
    <row r="578" spans="1:14" ht="14.45" customHeight="1" x14ac:dyDescent="0.25">
      <c r="A578" s="257"/>
      <c r="B578" s="254"/>
      <c r="C578" s="341"/>
      <c r="D578" s="344"/>
      <c r="E578" s="319" t="s">
        <v>18</v>
      </c>
      <c r="F578" s="319" t="s">
        <v>52</v>
      </c>
      <c r="G578" s="47" t="s">
        <v>33</v>
      </c>
      <c r="H578" s="27">
        <v>2769</v>
      </c>
      <c r="I578" s="27">
        <v>1374</v>
      </c>
      <c r="J578" s="27">
        <f t="shared" si="42"/>
        <v>49.620801733477791</v>
      </c>
      <c r="K578" s="283">
        <f>(J578+J579)/2</f>
        <v>52.466172061835934</v>
      </c>
      <c r="L578" s="281" t="s">
        <v>165</v>
      </c>
      <c r="M578" s="542"/>
      <c r="N578" s="372"/>
    </row>
    <row r="579" spans="1:14" ht="15" customHeight="1" x14ac:dyDescent="0.25">
      <c r="A579" s="257"/>
      <c r="B579" s="254"/>
      <c r="C579" s="341"/>
      <c r="D579" s="344"/>
      <c r="E579" s="320"/>
      <c r="F579" s="320"/>
      <c r="G579" s="47" t="s">
        <v>32</v>
      </c>
      <c r="H579" s="27">
        <v>1958</v>
      </c>
      <c r="I579" s="27">
        <v>1083</v>
      </c>
      <c r="J579" s="27">
        <f t="shared" si="42"/>
        <v>55.311542390194077</v>
      </c>
      <c r="K579" s="284"/>
      <c r="L579" s="282"/>
      <c r="M579" s="542"/>
      <c r="N579" s="372"/>
    </row>
    <row r="580" spans="1:14" ht="56.25" customHeight="1" x14ac:dyDescent="0.25">
      <c r="A580" s="257"/>
      <c r="B580" s="254"/>
      <c r="C580" s="341"/>
      <c r="D580" s="344"/>
      <c r="E580" s="99" t="s">
        <v>18</v>
      </c>
      <c r="F580" s="99" t="s">
        <v>64</v>
      </c>
      <c r="G580" s="47" t="s">
        <v>32</v>
      </c>
      <c r="H580" s="27">
        <v>3525</v>
      </c>
      <c r="I580" s="27">
        <v>844</v>
      </c>
      <c r="J580" s="27">
        <f t="shared" si="42"/>
        <v>23.943262411347519</v>
      </c>
      <c r="K580" s="119">
        <f>J580</f>
        <v>23.943262411347519</v>
      </c>
      <c r="L580" s="234" t="s">
        <v>211</v>
      </c>
      <c r="M580" s="542"/>
      <c r="N580" s="372"/>
    </row>
    <row r="581" spans="1:14" s="3" customFormat="1" ht="30" customHeight="1" x14ac:dyDescent="0.25">
      <c r="A581" s="257"/>
      <c r="B581" s="254"/>
      <c r="C581" s="341"/>
      <c r="D581" s="344"/>
      <c r="E581" s="319" t="s">
        <v>18</v>
      </c>
      <c r="F581" s="358" t="s">
        <v>67</v>
      </c>
      <c r="G581" s="47" t="s">
        <v>33</v>
      </c>
      <c r="H581" s="27">
        <v>586</v>
      </c>
      <c r="I581" s="27">
        <v>307</v>
      </c>
      <c r="J581" s="27">
        <f t="shared" si="42"/>
        <v>52.389078498293514</v>
      </c>
      <c r="K581" s="269">
        <f>(J581+J582)/2</f>
        <v>55.930034129692835</v>
      </c>
      <c r="L581" s="384" t="s">
        <v>165</v>
      </c>
      <c r="M581" s="542"/>
      <c r="N581" s="372"/>
    </row>
    <row r="582" spans="1:14" s="3" customFormat="1" ht="30" customHeight="1" x14ac:dyDescent="0.25">
      <c r="A582" s="257"/>
      <c r="B582" s="254"/>
      <c r="C582" s="342"/>
      <c r="D582" s="345"/>
      <c r="E582" s="320"/>
      <c r="F582" s="359"/>
      <c r="G582" s="47" t="s">
        <v>32</v>
      </c>
      <c r="H582" s="27">
        <v>1172</v>
      </c>
      <c r="I582" s="27">
        <v>697</v>
      </c>
      <c r="J582" s="27">
        <f>I582/H582*100</f>
        <v>59.470989761092156</v>
      </c>
      <c r="K582" s="270"/>
      <c r="L582" s="385"/>
      <c r="M582" s="542"/>
      <c r="N582" s="372"/>
    </row>
    <row r="583" spans="1:14" ht="28.5" customHeight="1" x14ac:dyDescent="0.25">
      <c r="A583" s="257"/>
      <c r="B583" s="254"/>
      <c r="C583" s="247" t="s">
        <v>97</v>
      </c>
      <c r="D583" s="250" t="s">
        <v>13</v>
      </c>
      <c r="E583" s="99" t="s">
        <v>14</v>
      </c>
      <c r="F583" s="99" t="s">
        <v>15</v>
      </c>
      <c r="G583" s="47" t="s">
        <v>16</v>
      </c>
      <c r="H583" s="27">
        <v>75</v>
      </c>
      <c r="I583" s="27">
        <v>75</v>
      </c>
      <c r="J583" s="27">
        <f t="shared" si="42"/>
        <v>100</v>
      </c>
      <c r="K583" s="283">
        <f>(J583+J584)/2</f>
        <v>100</v>
      </c>
      <c r="L583" s="373" t="s">
        <v>165</v>
      </c>
      <c r="M583" s="542"/>
      <c r="N583" s="372"/>
    </row>
    <row r="584" spans="1:14" ht="30" customHeight="1" x14ac:dyDescent="0.25">
      <c r="A584" s="257"/>
      <c r="B584" s="254"/>
      <c r="C584" s="248"/>
      <c r="D584" s="251"/>
      <c r="E584" s="99" t="s">
        <v>14</v>
      </c>
      <c r="F584" s="99" t="s">
        <v>17</v>
      </c>
      <c r="G584" s="47" t="s">
        <v>16</v>
      </c>
      <c r="H584" s="27">
        <v>75</v>
      </c>
      <c r="I584" s="27">
        <v>75</v>
      </c>
      <c r="J584" s="27">
        <f t="shared" si="42"/>
        <v>100</v>
      </c>
      <c r="K584" s="284"/>
      <c r="L584" s="386"/>
      <c r="M584" s="542"/>
      <c r="N584" s="372"/>
    </row>
    <row r="585" spans="1:14" ht="120" x14ac:dyDescent="0.25">
      <c r="A585" s="257"/>
      <c r="B585" s="254"/>
      <c r="C585" s="249"/>
      <c r="D585" s="252"/>
      <c r="E585" s="99" t="s">
        <v>18</v>
      </c>
      <c r="F585" s="99" t="s">
        <v>68</v>
      </c>
      <c r="G585" s="47" t="s">
        <v>32</v>
      </c>
      <c r="H585" s="27">
        <v>980</v>
      </c>
      <c r="I585" s="27">
        <v>501</v>
      </c>
      <c r="J585" s="27">
        <f t="shared" si="42"/>
        <v>51.122448979591837</v>
      </c>
      <c r="K585" s="119">
        <f>J585</f>
        <v>51.122448979591837</v>
      </c>
      <c r="L585" s="196" t="s">
        <v>165</v>
      </c>
      <c r="M585" s="542"/>
      <c r="N585" s="372"/>
    </row>
    <row r="586" spans="1:14" ht="45" customHeight="1" x14ac:dyDescent="0.25">
      <c r="A586" s="257"/>
      <c r="B586" s="254"/>
      <c r="C586" s="247" t="s">
        <v>55</v>
      </c>
      <c r="D586" s="250" t="s">
        <v>13</v>
      </c>
      <c r="E586" s="99" t="s">
        <v>14</v>
      </c>
      <c r="F586" s="99" t="s">
        <v>15</v>
      </c>
      <c r="G586" s="47" t="s">
        <v>16</v>
      </c>
      <c r="H586" s="27">
        <v>75</v>
      </c>
      <c r="I586" s="27">
        <v>75</v>
      </c>
      <c r="J586" s="27">
        <f t="shared" ref="J586:J591" si="43">I586/H586*100</f>
        <v>100</v>
      </c>
      <c r="K586" s="283">
        <f>(J586+J587)/2</f>
        <v>100</v>
      </c>
      <c r="L586" s="373" t="s">
        <v>165</v>
      </c>
      <c r="M586" s="542"/>
      <c r="N586" s="372"/>
    </row>
    <row r="587" spans="1:14" ht="38.25" customHeight="1" x14ac:dyDescent="0.25">
      <c r="A587" s="257"/>
      <c r="B587" s="254"/>
      <c r="C587" s="248"/>
      <c r="D587" s="251"/>
      <c r="E587" s="99" t="s">
        <v>14</v>
      </c>
      <c r="F587" s="99" t="s">
        <v>17</v>
      </c>
      <c r="G587" s="47" t="s">
        <v>16</v>
      </c>
      <c r="H587" s="27">
        <v>75</v>
      </c>
      <c r="I587" s="27">
        <v>75</v>
      </c>
      <c r="J587" s="27">
        <f t="shared" si="43"/>
        <v>100</v>
      </c>
      <c r="K587" s="284"/>
      <c r="L587" s="386"/>
      <c r="M587" s="542"/>
      <c r="N587" s="372"/>
    </row>
    <row r="588" spans="1:14" ht="88.5" customHeight="1" x14ac:dyDescent="0.25">
      <c r="A588" s="257"/>
      <c r="B588" s="254"/>
      <c r="C588" s="249"/>
      <c r="D588" s="252"/>
      <c r="E588" s="99" t="s">
        <v>18</v>
      </c>
      <c r="F588" s="99" t="s">
        <v>56</v>
      </c>
      <c r="G588" s="108" t="s">
        <v>22</v>
      </c>
      <c r="H588" s="27">
        <v>270</v>
      </c>
      <c r="I588" s="27">
        <v>102</v>
      </c>
      <c r="J588" s="27">
        <f t="shared" si="43"/>
        <v>37.777777777777779</v>
      </c>
      <c r="K588" s="119">
        <f>J588</f>
        <v>37.777777777777779</v>
      </c>
      <c r="L588" s="231" t="s">
        <v>239</v>
      </c>
      <c r="M588" s="542"/>
      <c r="N588" s="372"/>
    </row>
    <row r="589" spans="1:14" ht="50.25" customHeight="1" x14ac:dyDescent="0.25">
      <c r="A589" s="257"/>
      <c r="B589" s="254"/>
      <c r="C589" s="247" t="s">
        <v>163</v>
      </c>
      <c r="D589" s="250" t="s">
        <v>13</v>
      </c>
      <c r="E589" s="99" t="s">
        <v>14</v>
      </c>
      <c r="F589" s="99" t="s">
        <v>15</v>
      </c>
      <c r="G589" s="108" t="s">
        <v>16</v>
      </c>
      <c r="H589" s="27">
        <v>75</v>
      </c>
      <c r="I589" s="27">
        <v>75</v>
      </c>
      <c r="J589" s="27">
        <f t="shared" si="43"/>
        <v>100</v>
      </c>
      <c r="K589" s="283">
        <f>(J589+J590)/2</f>
        <v>100</v>
      </c>
      <c r="L589" s="373" t="s">
        <v>165</v>
      </c>
      <c r="M589" s="542"/>
      <c r="N589" s="372"/>
    </row>
    <row r="590" spans="1:14" ht="38.25" customHeight="1" x14ac:dyDescent="0.25">
      <c r="A590" s="257"/>
      <c r="B590" s="254"/>
      <c r="C590" s="248"/>
      <c r="D590" s="251"/>
      <c r="E590" s="99" t="s">
        <v>14</v>
      </c>
      <c r="F590" s="99" t="s">
        <v>17</v>
      </c>
      <c r="G590" s="108" t="s">
        <v>16</v>
      </c>
      <c r="H590" s="27">
        <v>75</v>
      </c>
      <c r="I590" s="27">
        <v>75</v>
      </c>
      <c r="J590" s="27">
        <f t="shared" si="43"/>
        <v>100</v>
      </c>
      <c r="K590" s="284"/>
      <c r="L590" s="386"/>
      <c r="M590" s="542"/>
      <c r="N590" s="372"/>
    </row>
    <row r="591" spans="1:14" ht="38.25" customHeight="1" x14ac:dyDescent="0.25">
      <c r="A591" s="257"/>
      <c r="B591" s="254"/>
      <c r="C591" s="249"/>
      <c r="D591" s="252"/>
      <c r="E591" s="99" t="s">
        <v>18</v>
      </c>
      <c r="F591" s="99" t="s">
        <v>105</v>
      </c>
      <c r="G591" s="47" t="s">
        <v>59</v>
      </c>
      <c r="H591" s="27">
        <v>3400</v>
      </c>
      <c r="I591" s="27">
        <v>1888</v>
      </c>
      <c r="J591" s="27">
        <f t="shared" si="43"/>
        <v>55.529411764705884</v>
      </c>
      <c r="K591" s="119">
        <f>J591</f>
        <v>55.529411764705884</v>
      </c>
      <c r="L591" s="176" t="s">
        <v>165</v>
      </c>
      <c r="M591" s="542"/>
      <c r="N591" s="372"/>
    </row>
    <row r="592" spans="1:14" ht="45" customHeight="1" x14ac:dyDescent="0.25">
      <c r="A592" s="257"/>
      <c r="B592" s="254"/>
      <c r="C592" s="247" t="s">
        <v>60</v>
      </c>
      <c r="D592" s="250" t="s">
        <v>13</v>
      </c>
      <c r="E592" s="99" t="s">
        <v>14</v>
      </c>
      <c r="F592" s="99" t="s">
        <v>15</v>
      </c>
      <c r="G592" s="47" t="s">
        <v>16</v>
      </c>
      <c r="H592" s="27">
        <v>75</v>
      </c>
      <c r="I592" s="27">
        <v>75</v>
      </c>
      <c r="J592" s="27">
        <f t="shared" si="42"/>
        <v>100</v>
      </c>
      <c r="K592" s="283">
        <f>(J592+J593)/2</f>
        <v>100</v>
      </c>
      <c r="L592" s="380" t="s">
        <v>165</v>
      </c>
      <c r="M592" s="542"/>
      <c r="N592" s="372"/>
    </row>
    <row r="593" spans="1:14" ht="34.5" customHeight="1" x14ac:dyDescent="0.25">
      <c r="A593" s="257"/>
      <c r="B593" s="254"/>
      <c r="C593" s="251"/>
      <c r="D593" s="251"/>
      <c r="E593" s="99" t="s">
        <v>14</v>
      </c>
      <c r="F593" s="99" t="s">
        <v>17</v>
      </c>
      <c r="G593" s="47" t="s">
        <v>16</v>
      </c>
      <c r="H593" s="27">
        <v>75</v>
      </c>
      <c r="I593" s="27">
        <v>75</v>
      </c>
      <c r="J593" s="27">
        <f t="shared" si="42"/>
        <v>100</v>
      </c>
      <c r="K593" s="284"/>
      <c r="L593" s="387"/>
      <c r="M593" s="542"/>
      <c r="N593" s="372"/>
    </row>
    <row r="594" spans="1:14" ht="120" customHeight="1" x14ac:dyDescent="0.25">
      <c r="A594" s="257"/>
      <c r="B594" s="254"/>
      <c r="C594" s="252"/>
      <c r="D594" s="252"/>
      <c r="E594" s="99" t="s">
        <v>18</v>
      </c>
      <c r="F594" s="99" t="s">
        <v>102</v>
      </c>
      <c r="G594" s="47" t="s">
        <v>61</v>
      </c>
      <c r="H594" s="27">
        <v>600</v>
      </c>
      <c r="I594" s="27">
        <v>371</v>
      </c>
      <c r="J594" s="27">
        <f>I594/H594*100</f>
        <v>61.833333333333329</v>
      </c>
      <c r="K594" s="119">
        <f>J594</f>
        <v>61.833333333333329</v>
      </c>
      <c r="L594" s="191" t="s">
        <v>165</v>
      </c>
      <c r="M594" s="542"/>
      <c r="N594" s="372"/>
    </row>
    <row r="595" spans="1:14" ht="30" customHeight="1" x14ac:dyDescent="0.25">
      <c r="A595" s="257"/>
      <c r="B595" s="254"/>
      <c r="C595" s="309" t="s">
        <v>62</v>
      </c>
      <c r="D595" s="309"/>
      <c r="E595" s="117" t="s">
        <v>14</v>
      </c>
      <c r="F595" s="54"/>
      <c r="G595" s="55"/>
      <c r="H595" s="33"/>
      <c r="I595" s="33"/>
      <c r="J595" s="33"/>
      <c r="K595" s="119">
        <f>(K570+K586+K589+K592+K583)/5</f>
        <v>100</v>
      </c>
      <c r="L595" s="127"/>
      <c r="M595" s="542"/>
      <c r="N595" s="372"/>
    </row>
    <row r="596" spans="1:14" ht="30" customHeight="1" x14ac:dyDescent="0.25">
      <c r="A596" s="258"/>
      <c r="B596" s="255"/>
      <c r="C596" s="310"/>
      <c r="D596" s="310"/>
      <c r="E596" s="117" t="s">
        <v>18</v>
      </c>
      <c r="F596" s="54"/>
      <c r="G596" s="55"/>
      <c r="H596" s="33"/>
      <c r="I596" s="33"/>
      <c r="J596" s="29">
        <f>(J572+J573+J574+J575+J576+J577+J578+J579+J580+J585+J588+J591+J594+J581+J582)/15</f>
        <v>44.726964483252807</v>
      </c>
      <c r="K596" s="119"/>
      <c r="L596" s="127"/>
      <c r="M596" s="542"/>
      <c r="N596" s="372"/>
    </row>
    <row r="597" spans="1:14" ht="50.25" customHeight="1" x14ac:dyDescent="0.25">
      <c r="A597" s="256">
        <v>27</v>
      </c>
      <c r="B597" s="253" t="s">
        <v>148</v>
      </c>
      <c r="C597" s="247" t="s">
        <v>106</v>
      </c>
      <c r="D597" s="250" t="s">
        <v>13</v>
      </c>
      <c r="E597" s="99" t="s">
        <v>14</v>
      </c>
      <c r="F597" s="99" t="s">
        <v>15</v>
      </c>
      <c r="G597" s="47" t="s">
        <v>16</v>
      </c>
      <c r="H597" s="27">
        <v>75</v>
      </c>
      <c r="I597" s="27">
        <v>75</v>
      </c>
      <c r="J597" s="27">
        <f>I597/H597*100</f>
        <v>100</v>
      </c>
      <c r="K597" s="283">
        <f>(J597+J598)/2</f>
        <v>100</v>
      </c>
      <c r="L597" s="380" t="s">
        <v>165</v>
      </c>
      <c r="M597" s="542"/>
      <c r="N597" s="389">
        <f>(SUM(J597:J624)/28)</f>
        <v>67.714594159217498</v>
      </c>
    </row>
    <row r="598" spans="1:14" ht="30" customHeight="1" x14ac:dyDescent="0.25">
      <c r="A598" s="257"/>
      <c r="B598" s="254"/>
      <c r="C598" s="248"/>
      <c r="D598" s="251"/>
      <c r="E598" s="99" t="s">
        <v>14</v>
      </c>
      <c r="F598" s="99" t="s">
        <v>17</v>
      </c>
      <c r="G598" s="47" t="s">
        <v>16</v>
      </c>
      <c r="H598" s="27">
        <v>75</v>
      </c>
      <c r="I598" s="27">
        <v>75</v>
      </c>
      <c r="J598" s="27">
        <f>I598/H598*100</f>
        <v>100</v>
      </c>
      <c r="K598" s="284"/>
      <c r="L598" s="387"/>
      <c r="M598" s="542"/>
      <c r="N598" s="390"/>
    </row>
    <row r="599" spans="1:14" ht="14.45" customHeight="1" x14ac:dyDescent="0.25">
      <c r="A599" s="257"/>
      <c r="B599" s="254"/>
      <c r="C599" s="248"/>
      <c r="D599" s="251"/>
      <c r="E599" s="319" t="s">
        <v>18</v>
      </c>
      <c r="F599" s="319" t="s">
        <v>47</v>
      </c>
      <c r="G599" s="108" t="s">
        <v>33</v>
      </c>
      <c r="H599" s="27">
        <v>2400</v>
      </c>
      <c r="I599" s="27">
        <v>1140</v>
      </c>
      <c r="J599" s="27">
        <f t="shared" ref="J599:J614" si="44">I599/H599*100</f>
        <v>47.5</v>
      </c>
      <c r="K599" s="397">
        <f>(J599+J600)/2</f>
        <v>51.462365591397848</v>
      </c>
      <c r="L599" s="281" t="s">
        <v>165</v>
      </c>
      <c r="M599" s="542"/>
      <c r="N599" s="390"/>
    </row>
    <row r="600" spans="1:14" ht="39.75" customHeight="1" x14ac:dyDescent="0.25">
      <c r="A600" s="257"/>
      <c r="B600" s="254"/>
      <c r="C600" s="248"/>
      <c r="D600" s="251"/>
      <c r="E600" s="320"/>
      <c r="F600" s="320"/>
      <c r="G600" s="108" t="s">
        <v>49</v>
      </c>
      <c r="H600" s="27">
        <v>18600</v>
      </c>
      <c r="I600" s="27">
        <v>10309</v>
      </c>
      <c r="J600" s="27">
        <f t="shared" si="44"/>
        <v>55.424731182795696</v>
      </c>
      <c r="K600" s="397"/>
      <c r="L600" s="282"/>
      <c r="M600" s="542"/>
      <c r="N600" s="390"/>
    </row>
    <row r="601" spans="1:14" ht="14.45" customHeight="1" x14ac:dyDescent="0.25">
      <c r="A601" s="257"/>
      <c r="B601" s="254"/>
      <c r="C601" s="248"/>
      <c r="D601" s="251"/>
      <c r="E601" s="247" t="s">
        <v>18</v>
      </c>
      <c r="F601" s="319" t="s">
        <v>158</v>
      </c>
      <c r="G601" s="47" t="s">
        <v>33</v>
      </c>
      <c r="H601" s="27">
        <v>2284</v>
      </c>
      <c r="I601" s="27">
        <v>1263</v>
      </c>
      <c r="J601" s="27">
        <f t="shared" si="44"/>
        <v>55.29772329246935</v>
      </c>
      <c r="K601" s="283">
        <f>(J601+J602)/2</f>
        <v>55.921588918961945</v>
      </c>
      <c r="L601" s="281" t="s">
        <v>165</v>
      </c>
      <c r="M601" s="542"/>
      <c r="N601" s="390"/>
    </row>
    <row r="602" spans="1:14" ht="36.75" customHeight="1" x14ac:dyDescent="0.25">
      <c r="A602" s="257"/>
      <c r="B602" s="254"/>
      <c r="C602" s="248"/>
      <c r="D602" s="251"/>
      <c r="E602" s="249"/>
      <c r="F602" s="320"/>
      <c r="G602" s="47" t="s">
        <v>32</v>
      </c>
      <c r="H602" s="27">
        <v>2200</v>
      </c>
      <c r="I602" s="27">
        <v>1244</v>
      </c>
      <c r="J602" s="27">
        <f t="shared" si="44"/>
        <v>56.545454545454547</v>
      </c>
      <c r="K602" s="284"/>
      <c r="L602" s="282"/>
      <c r="M602" s="542"/>
      <c r="N602" s="390"/>
    </row>
    <row r="603" spans="1:14" ht="15" customHeight="1" x14ac:dyDescent="0.25">
      <c r="A603" s="257"/>
      <c r="B603" s="254"/>
      <c r="C603" s="248"/>
      <c r="D603" s="251"/>
      <c r="E603" s="319" t="s">
        <v>18</v>
      </c>
      <c r="F603" s="250" t="s">
        <v>51</v>
      </c>
      <c r="G603" s="47" t="s">
        <v>33</v>
      </c>
      <c r="H603" s="27">
        <v>5100</v>
      </c>
      <c r="I603" s="27">
        <v>2910</v>
      </c>
      <c r="J603" s="27">
        <f t="shared" si="44"/>
        <v>57.058823529411761</v>
      </c>
      <c r="K603" s="283">
        <f>(J603+J604)/2</f>
        <v>53.008815238380521</v>
      </c>
      <c r="L603" s="281" t="s">
        <v>165</v>
      </c>
      <c r="M603" s="542"/>
      <c r="N603" s="390"/>
    </row>
    <row r="604" spans="1:14" ht="36" customHeight="1" x14ac:dyDescent="0.25">
      <c r="A604" s="257"/>
      <c r="B604" s="254"/>
      <c r="C604" s="248"/>
      <c r="D604" s="251"/>
      <c r="E604" s="320"/>
      <c r="F604" s="252"/>
      <c r="G604" s="47" t="s">
        <v>32</v>
      </c>
      <c r="H604" s="27">
        <v>10997</v>
      </c>
      <c r="I604" s="27">
        <v>5384</v>
      </c>
      <c r="J604" s="27">
        <f t="shared" si="44"/>
        <v>48.958806947349274</v>
      </c>
      <c r="K604" s="284"/>
      <c r="L604" s="282"/>
      <c r="M604" s="542"/>
      <c r="N604" s="390"/>
    </row>
    <row r="605" spans="1:14" ht="15" customHeight="1" x14ac:dyDescent="0.25">
      <c r="A605" s="257"/>
      <c r="B605" s="254"/>
      <c r="C605" s="248"/>
      <c r="D605" s="251"/>
      <c r="E605" s="317" t="s">
        <v>18</v>
      </c>
      <c r="F605" s="317" t="s">
        <v>52</v>
      </c>
      <c r="G605" s="47" t="s">
        <v>33</v>
      </c>
      <c r="H605" s="27">
        <v>880</v>
      </c>
      <c r="I605" s="27">
        <v>559</v>
      </c>
      <c r="J605" s="27">
        <f t="shared" si="44"/>
        <v>63.522727272727273</v>
      </c>
      <c r="K605" s="283">
        <f>(J605+J606)/2</f>
        <v>48.13636363636364</v>
      </c>
      <c r="L605" s="281" t="s">
        <v>165</v>
      </c>
      <c r="M605" s="542"/>
      <c r="N605" s="390"/>
    </row>
    <row r="606" spans="1:14" ht="31.5" customHeight="1" x14ac:dyDescent="0.25">
      <c r="A606" s="257"/>
      <c r="B606" s="254"/>
      <c r="C606" s="248"/>
      <c r="D606" s="251"/>
      <c r="E606" s="318"/>
      <c r="F606" s="318"/>
      <c r="G606" s="47" t="s">
        <v>32</v>
      </c>
      <c r="H606" s="27">
        <v>1200</v>
      </c>
      <c r="I606" s="27">
        <v>393</v>
      </c>
      <c r="J606" s="27">
        <f t="shared" si="44"/>
        <v>32.75</v>
      </c>
      <c r="K606" s="284"/>
      <c r="L606" s="282"/>
      <c r="M606" s="542"/>
      <c r="N606" s="390"/>
    </row>
    <row r="607" spans="1:14" ht="30" x14ac:dyDescent="0.25">
      <c r="A607" s="257"/>
      <c r="B607" s="254"/>
      <c r="C607" s="248"/>
      <c r="D607" s="251"/>
      <c r="E607" s="99" t="s">
        <v>18</v>
      </c>
      <c r="F607" s="57" t="s">
        <v>64</v>
      </c>
      <c r="G607" s="47" t="s">
        <v>32</v>
      </c>
      <c r="H607" s="27">
        <v>6800</v>
      </c>
      <c r="I607" s="27">
        <v>3768</v>
      </c>
      <c r="J607" s="27">
        <f>I607/H607*100</f>
        <v>55.411764705882348</v>
      </c>
      <c r="K607" s="119">
        <f>J607</f>
        <v>55.411764705882348</v>
      </c>
      <c r="L607" s="176" t="s">
        <v>165</v>
      </c>
      <c r="M607" s="542"/>
      <c r="N607" s="390"/>
    </row>
    <row r="608" spans="1:14" ht="45" customHeight="1" x14ac:dyDescent="0.25">
      <c r="A608" s="354"/>
      <c r="B608" s="355"/>
      <c r="C608" s="248"/>
      <c r="D608" s="251"/>
      <c r="E608" s="99" t="s">
        <v>18</v>
      </c>
      <c r="F608" s="99" t="s">
        <v>66</v>
      </c>
      <c r="G608" s="47" t="s">
        <v>32</v>
      </c>
      <c r="H608" s="27">
        <v>779</v>
      </c>
      <c r="I608" s="27">
        <v>156</v>
      </c>
      <c r="J608" s="27">
        <f t="shared" si="44"/>
        <v>20.025673940949936</v>
      </c>
      <c r="K608" s="119">
        <f>J608</f>
        <v>20.025673940949936</v>
      </c>
      <c r="L608" s="245" t="s">
        <v>240</v>
      </c>
      <c r="M608" s="542"/>
      <c r="N608" s="390"/>
    </row>
    <row r="609" spans="1:15" ht="30" customHeight="1" x14ac:dyDescent="0.25">
      <c r="A609" s="257"/>
      <c r="B609" s="254"/>
      <c r="C609" s="248"/>
      <c r="D609" s="251"/>
      <c r="E609" s="99" t="s">
        <v>18</v>
      </c>
      <c r="F609" s="99" t="s">
        <v>96</v>
      </c>
      <c r="G609" s="47" t="s">
        <v>32</v>
      </c>
      <c r="H609" s="27">
        <v>800</v>
      </c>
      <c r="I609" s="27">
        <v>148</v>
      </c>
      <c r="J609" s="27">
        <f t="shared" si="44"/>
        <v>18.5</v>
      </c>
      <c r="K609" s="119">
        <f>J609</f>
        <v>18.5</v>
      </c>
      <c r="L609" s="246"/>
      <c r="M609" s="542"/>
      <c r="N609" s="390"/>
    </row>
    <row r="610" spans="1:15" ht="14.45" customHeight="1" x14ac:dyDescent="0.25">
      <c r="A610" s="257"/>
      <c r="B610" s="254"/>
      <c r="C610" s="248"/>
      <c r="D610" s="251"/>
      <c r="E610" s="247" t="s">
        <v>18</v>
      </c>
      <c r="F610" s="247" t="s">
        <v>67</v>
      </c>
      <c r="G610" s="47" t="s">
        <v>33</v>
      </c>
      <c r="H610" s="27">
        <v>366</v>
      </c>
      <c r="I610" s="27">
        <v>306</v>
      </c>
      <c r="J610" s="27">
        <f t="shared" si="44"/>
        <v>83.606557377049185</v>
      </c>
      <c r="K610" s="283">
        <f>(J610+J611)/2</f>
        <v>61.576005961251866</v>
      </c>
      <c r="L610" s="373" t="s">
        <v>165</v>
      </c>
      <c r="M610" s="542"/>
      <c r="N610" s="390"/>
    </row>
    <row r="611" spans="1:15" ht="30" customHeight="1" x14ac:dyDescent="0.25">
      <c r="A611" s="257"/>
      <c r="B611" s="254"/>
      <c r="C611" s="249"/>
      <c r="D611" s="252"/>
      <c r="E611" s="249"/>
      <c r="F611" s="249"/>
      <c r="G611" s="47" t="s">
        <v>32</v>
      </c>
      <c r="H611" s="27">
        <v>1100</v>
      </c>
      <c r="I611" s="27">
        <v>435</v>
      </c>
      <c r="J611" s="27">
        <f>I611/H611*100</f>
        <v>39.545454545454547</v>
      </c>
      <c r="K611" s="284"/>
      <c r="L611" s="386"/>
      <c r="M611" s="542"/>
      <c r="N611" s="390"/>
    </row>
    <row r="612" spans="1:15" ht="45" customHeight="1" x14ac:dyDescent="0.25">
      <c r="A612" s="257"/>
      <c r="B612" s="254"/>
      <c r="C612" s="247" t="s">
        <v>97</v>
      </c>
      <c r="D612" s="250" t="s">
        <v>13</v>
      </c>
      <c r="E612" s="99" t="s">
        <v>14</v>
      </c>
      <c r="F612" s="99" t="s">
        <v>15</v>
      </c>
      <c r="G612" s="47" t="s">
        <v>16</v>
      </c>
      <c r="H612" s="27">
        <v>75</v>
      </c>
      <c r="I612" s="27">
        <v>75</v>
      </c>
      <c r="J612" s="27">
        <f>I612/H612*100</f>
        <v>100</v>
      </c>
      <c r="K612" s="283">
        <f>(J612+J613)/2</f>
        <v>100</v>
      </c>
      <c r="L612" s="373" t="s">
        <v>165</v>
      </c>
      <c r="M612" s="542"/>
      <c r="N612" s="390"/>
    </row>
    <row r="613" spans="1:15" ht="30" customHeight="1" x14ac:dyDescent="0.25">
      <c r="A613" s="257"/>
      <c r="B613" s="254"/>
      <c r="C613" s="248"/>
      <c r="D613" s="251"/>
      <c r="E613" s="99" t="s">
        <v>14</v>
      </c>
      <c r="F613" s="99" t="s">
        <v>17</v>
      </c>
      <c r="G613" s="47" t="s">
        <v>16</v>
      </c>
      <c r="H613" s="27">
        <v>75</v>
      </c>
      <c r="I613" s="27">
        <v>75</v>
      </c>
      <c r="J613" s="27">
        <f>I613/H613*100</f>
        <v>100</v>
      </c>
      <c r="K613" s="284"/>
      <c r="L613" s="386"/>
      <c r="M613" s="542"/>
      <c r="N613" s="390"/>
    </row>
    <row r="614" spans="1:15" ht="122.25" customHeight="1" x14ac:dyDescent="0.25">
      <c r="A614" s="257"/>
      <c r="B614" s="254"/>
      <c r="C614" s="249"/>
      <c r="D614" s="252"/>
      <c r="E614" s="99" t="s">
        <v>18</v>
      </c>
      <c r="F614" s="99" t="s">
        <v>68</v>
      </c>
      <c r="G614" s="47" t="s">
        <v>32</v>
      </c>
      <c r="H614" s="27">
        <v>990</v>
      </c>
      <c r="I614" s="27">
        <v>690</v>
      </c>
      <c r="J614" s="27">
        <f t="shared" si="44"/>
        <v>69.696969696969703</v>
      </c>
      <c r="K614" s="119">
        <f>J614</f>
        <v>69.696969696969703</v>
      </c>
      <c r="L614" s="176" t="s">
        <v>165</v>
      </c>
      <c r="M614" s="542"/>
      <c r="N614" s="390"/>
    </row>
    <row r="615" spans="1:15" ht="45" customHeight="1" x14ac:dyDescent="0.25">
      <c r="A615" s="257"/>
      <c r="B615" s="254"/>
      <c r="C615" s="247" t="s">
        <v>107</v>
      </c>
      <c r="D615" s="250" t="s">
        <v>13</v>
      </c>
      <c r="E615" s="99" t="s">
        <v>14</v>
      </c>
      <c r="F615" s="99" t="s">
        <v>15</v>
      </c>
      <c r="G615" s="47" t="s">
        <v>16</v>
      </c>
      <c r="H615" s="27">
        <v>75</v>
      </c>
      <c r="I615" s="27">
        <v>75</v>
      </c>
      <c r="J615" s="27">
        <f t="shared" ref="J615:J624" si="45">I615/H615*100</f>
        <v>100</v>
      </c>
      <c r="K615" s="283">
        <f>(J615+J616)/2</f>
        <v>100</v>
      </c>
      <c r="L615" s="373" t="s">
        <v>165</v>
      </c>
      <c r="M615" s="542"/>
      <c r="N615" s="390"/>
    </row>
    <row r="616" spans="1:15" ht="30" customHeight="1" x14ac:dyDescent="0.25">
      <c r="A616" s="257"/>
      <c r="B616" s="254"/>
      <c r="C616" s="248"/>
      <c r="D616" s="251"/>
      <c r="E616" s="99" t="s">
        <v>14</v>
      </c>
      <c r="F616" s="99" t="s">
        <v>17</v>
      </c>
      <c r="G616" s="47" t="s">
        <v>16</v>
      </c>
      <c r="H616" s="27">
        <v>75</v>
      </c>
      <c r="I616" s="27">
        <v>75</v>
      </c>
      <c r="J616" s="27">
        <f t="shared" si="45"/>
        <v>100</v>
      </c>
      <c r="K616" s="284"/>
      <c r="L616" s="386"/>
      <c r="M616" s="542"/>
      <c r="N616" s="390"/>
    </row>
    <row r="617" spans="1:15" ht="90" customHeight="1" x14ac:dyDescent="0.25">
      <c r="A617" s="257"/>
      <c r="B617" s="254"/>
      <c r="C617" s="249"/>
      <c r="D617" s="252"/>
      <c r="E617" s="99" t="s">
        <v>18</v>
      </c>
      <c r="F617" s="99" t="s">
        <v>56</v>
      </c>
      <c r="G617" s="108" t="s">
        <v>22</v>
      </c>
      <c r="H617" s="27">
        <v>490</v>
      </c>
      <c r="I617" s="27">
        <v>231</v>
      </c>
      <c r="J617" s="27">
        <f t="shared" si="45"/>
        <v>47.142857142857139</v>
      </c>
      <c r="K617" s="119">
        <f>J617</f>
        <v>47.142857142857139</v>
      </c>
      <c r="L617" s="231" t="s">
        <v>239</v>
      </c>
      <c r="M617" s="542"/>
      <c r="N617" s="390"/>
    </row>
    <row r="618" spans="1:15" ht="45" customHeight="1" x14ac:dyDescent="0.25">
      <c r="A618" s="257"/>
      <c r="B618" s="254"/>
      <c r="C618" s="247" t="s">
        <v>108</v>
      </c>
      <c r="D618" s="250" t="s">
        <v>13</v>
      </c>
      <c r="E618" s="99" t="s">
        <v>14</v>
      </c>
      <c r="F618" s="99" t="s">
        <v>15</v>
      </c>
      <c r="G618" s="108" t="s">
        <v>16</v>
      </c>
      <c r="H618" s="27">
        <v>75</v>
      </c>
      <c r="I618" s="27">
        <v>75</v>
      </c>
      <c r="J618" s="27">
        <f t="shared" si="45"/>
        <v>100</v>
      </c>
      <c r="K618" s="283">
        <f>(J618+J619)/2</f>
        <v>100</v>
      </c>
      <c r="L618" s="373" t="s">
        <v>165</v>
      </c>
      <c r="M618" s="542"/>
      <c r="N618" s="390"/>
    </row>
    <row r="619" spans="1:15" ht="30" customHeight="1" x14ac:dyDescent="0.25">
      <c r="A619" s="257"/>
      <c r="B619" s="254"/>
      <c r="C619" s="248"/>
      <c r="D619" s="251"/>
      <c r="E619" s="99" t="s">
        <v>14</v>
      </c>
      <c r="F619" s="99" t="s">
        <v>17</v>
      </c>
      <c r="G619" s="108" t="s">
        <v>16</v>
      </c>
      <c r="H619" s="27">
        <v>75</v>
      </c>
      <c r="I619" s="27">
        <v>75</v>
      </c>
      <c r="J619" s="27">
        <f t="shared" si="45"/>
        <v>100</v>
      </c>
      <c r="K619" s="284"/>
      <c r="L619" s="374"/>
      <c r="M619" s="542"/>
      <c r="N619" s="390"/>
    </row>
    <row r="620" spans="1:15" s="3" customFormat="1" ht="38.25" customHeight="1" x14ac:dyDescent="0.25">
      <c r="A620" s="257"/>
      <c r="B620" s="254"/>
      <c r="C620" s="396"/>
      <c r="D620" s="352"/>
      <c r="E620" s="99" t="s">
        <v>18</v>
      </c>
      <c r="F620" s="99" t="s">
        <v>105</v>
      </c>
      <c r="G620" s="47" t="s">
        <v>59</v>
      </c>
      <c r="H620" s="27">
        <v>5000</v>
      </c>
      <c r="I620" s="27">
        <v>2785</v>
      </c>
      <c r="J620" s="27">
        <f t="shared" si="45"/>
        <v>55.7</v>
      </c>
      <c r="K620" s="149">
        <f>J620</f>
        <v>55.7</v>
      </c>
      <c r="L620" s="493" t="s">
        <v>229</v>
      </c>
      <c r="M620" s="542"/>
      <c r="N620" s="390"/>
    </row>
    <row r="621" spans="1:15" ht="78" customHeight="1" x14ac:dyDescent="0.25">
      <c r="A621" s="257"/>
      <c r="B621" s="254"/>
      <c r="C621" s="249"/>
      <c r="D621" s="252"/>
      <c r="E621" s="99" t="s">
        <v>18</v>
      </c>
      <c r="F621" s="99" t="s">
        <v>109</v>
      </c>
      <c r="G621" s="47" t="s">
        <v>59</v>
      </c>
      <c r="H621" s="27">
        <v>2360</v>
      </c>
      <c r="I621" s="27">
        <v>1025</v>
      </c>
      <c r="J621" s="27">
        <f t="shared" si="45"/>
        <v>43.432203389830512</v>
      </c>
      <c r="K621" s="149">
        <f>J621</f>
        <v>43.432203389830512</v>
      </c>
      <c r="L621" s="494"/>
      <c r="M621" s="542"/>
      <c r="N621" s="390"/>
    </row>
    <row r="622" spans="1:15" ht="45" customHeight="1" x14ac:dyDescent="0.25">
      <c r="A622" s="257"/>
      <c r="B622" s="254"/>
      <c r="C622" s="247" t="s">
        <v>110</v>
      </c>
      <c r="D622" s="250" t="s">
        <v>13</v>
      </c>
      <c r="E622" s="99" t="s">
        <v>14</v>
      </c>
      <c r="F622" s="99" t="s">
        <v>15</v>
      </c>
      <c r="G622" s="47" t="s">
        <v>16</v>
      </c>
      <c r="H622" s="27">
        <v>75</v>
      </c>
      <c r="I622" s="27">
        <v>75</v>
      </c>
      <c r="J622" s="27">
        <f t="shared" si="45"/>
        <v>100</v>
      </c>
      <c r="K622" s="283">
        <f>(J622+J623)/2</f>
        <v>100</v>
      </c>
      <c r="L622" s="447" t="s">
        <v>165</v>
      </c>
      <c r="M622" s="542"/>
      <c r="N622" s="390"/>
    </row>
    <row r="623" spans="1:15" ht="30" customHeight="1" x14ac:dyDescent="0.25">
      <c r="A623" s="257"/>
      <c r="B623" s="254"/>
      <c r="C623" s="248"/>
      <c r="D623" s="251"/>
      <c r="E623" s="99" t="s">
        <v>14</v>
      </c>
      <c r="F623" s="99" t="s">
        <v>17</v>
      </c>
      <c r="G623" s="47" t="s">
        <v>16</v>
      </c>
      <c r="H623" s="27">
        <v>75</v>
      </c>
      <c r="I623" s="27">
        <v>75</v>
      </c>
      <c r="J623" s="27">
        <f t="shared" si="45"/>
        <v>100</v>
      </c>
      <c r="K623" s="284"/>
      <c r="L623" s="387"/>
      <c r="M623" s="542"/>
      <c r="N623" s="390"/>
    </row>
    <row r="624" spans="1:15" ht="120" customHeight="1" x14ac:dyDescent="0.25">
      <c r="A624" s="257"/>
      <c r="B624" s="254"/>
      <c r="C624" s="249"/>
      <c r="D624" s="252"/>
      <c r="E624" s="99" t="s">
        <v>18</v>
      </c>
      <c r="F624" s="99" t="s">
        <v>93</v>
      </c>
      <c r="G624" s="47" t="s">
        <v>61</v>
      </c>
      <c r="H624" s="27">
        <v>4500</v>
      </c>
      <c r="I624" s="27">
        <v>2065</v>
      </c>
      <c r="J624" s="27">
        <f t="shared" si="45"/>
        <v>45.888888888888893</v>
      </c>
      <c r="K624" s="119">
        <f>J624</f>
        <v>45.888888888888893</v>
      </c>
      <c r="L624" s="240" t="s">
        <v>222</v>
      </c>
      <c r="M624" s="542"/>
      <c r="N624" s="390"/>
      <c r="O624" s="17"/>
    </row>
    <row r="625" spans="1:14" ht="30" customHeight="1" x14ac:dyDescent="0.25">
      <c r="A625" s="257"/>
      <c r="B625" s="254"/>
      <c r="C625" s="309" t="s">
        <v>62</v>
      </c>
      <c r="D625" s="527"/>
      <c r="E625" s="117" t="s">
        <v>14</v>
      </c>
      <c r="F625" s="85"/>
      <c r="G625" s="55"/>
      <c r="H625" s="33"/>
      <c r="I625" s="33"/>
      <c r="J625" s="33"/>
      <c r="K625" s="119">
        <f>(K597+K615+K618+K622+K612)/5</f>
        <v>100</v>
      </c>
      <c r="L625" s="127"/>
      <c r="M625" s="542"/>
      <c r="N625" s="390"/>
    </row>
    <row r="626" spans="1:14" ht="30" customHeight="1" x14ac:dyDescent="0.25">
      <c r="A626" s="258"/>
      <c r="B626" s="255"/>
      <c r="C626" s="310"/>
      <c r="D626" s="528"/>
      <c r="E626" s="117" t="s">
        <v>18</v>
      </c>
      <c r="F626" s="85"/>
      <c r="G626" s="55"/>
      <c r="H626" s="33"/>
      <c r="I626" s="33"/>
      <c r="J626" s="29">
        <f>(J599+J600+J601+J602+J603+J604+J605+J606+J607+J608+J609+J610+J611+J614+J617+J621+J624+J620)/18</f>
        <v>49.778257581005015</v>
      </c>
      <c r="K626" s="119"/>
      <c r="L626" s="129"/>
      <c r="M626" s="542"/>
      <c r="N626" s="391"/>
    </row>
    <row r="627" spans="1:14" ht="45" customHeight="1" x14ac:dyDescent="0.25">
      <c r="A627" s="256">
        <v>28</v>
      </c>
      <c r="B627" s="253" t="s">
        <v>149</v>
      </c>
      <c r="C627" s="247" t="s">
        <v>60</v>
      </c>
      <c r="D627" s="250" t="s">
        <v>13</v>
      </c>
      <c r="E627" s="99" t="s">
        <v>14</v>
      </c>
      <c r="F627" s="99" t="s">
        <v>15</v>
      </c>
      <c r="G627" s="108" t="s">
        <v>16</v>
      </c>
      <c r="H627" s="27">
        <v>75</v>
      </c>
      <c r="I627" s="27">
        <v>75</v>
      </c>
      <c r="J627" s="27">
        <f>I627/H627*100</f>
        <v>100</v>
      </c>
      <c r="K627" s="321">
        <f>(J627+J628)/2</f>
        <v>100</v>
      </c>
      <c r="L627" s="541" t="s">
        <v>165</v>
      </c>
      <c r="M627" s="542"/>
      <c r="N627" s="276">
        <f>(J627+J628+J629+J630+J631)/5</f>
        <v>89.799508818932807</v>
      </c>
    </row>
    <row r="628" spans="1:14" ht="30" customHeight="1" x14ac:dyDescent="0.25">
      <c r="A628" s="257"/>
      <c r="B628" s="254"/>
      <c r="C628" s="248"/>
      <c r="D628" s="251"/>
      <c r="E628" s="99" t="s">
        <v>14</v>
      </c>
      <c r="F628" s="99" t="s">
        <v>17</v>
      </c>
      <c r="G628" s="108" t="s">
        <v>16</v>
      </c>
      <c r="H628" s="27">
        <v>75</v>
      </c>
      <c r="I628" s="27">
        <v>75</v>
      </c>
      <c r="J628" s="27">
        <f>I628/H628*100</f>
        <v>100</v>
      </c>
      <c r="K628" s="322"/>
      <c r="L628" s="541"/>
      <c r="M628" s="542"/>
      <c r="N628" s="277"/>
    </row>
    <row r="629" spans="1:14" ht="126" customHeight="1" x14ac:dyDescent="0.25">
      <c r="A629" s="257"/>
      <c r="B629" s="254"/>
      <c r="C629" s="249"/>
      <c r="D629" s="252"/>
      <c r="E629" s="99" t="s">
        <v>18</v>
      </c>
      <c r="F629" s="99" t="s">
        <v>93</v>
      </c>
      <c r="G629" s="47" t="s">
        <v>61</v>
      </c>
      <c r="H629" s="27">
        <v>22395</v>
      </c>
      <c r="I629" s="27">
        <v>10973</v>
      </c>
      <c r="J629" s="27">
        <f>I629/H629*100</f>
        <v>48.997544094663986</v>
      </c>
      <c r="K629" s="119">
        <f>J629</f>
        <v>48.997544094663986</v>
      </c>
      <c r="L629" s="210" t="s">
        <v>165</v>
      </c>
      <c r="M629" s="542"/>
      <c r="N629" s="277"/>
    </row>
    <row r="630" spans="1:14" ht="63" customHeight="1" x14ac:dyDescent="0.25">
      <c r="A630" s="257"/>
      <c r="B630" s="254"/>
      <c r="C630" s="247" t="s">
        <v>111</v>
      </c>
      <c r="D630" s="250" t="s">
        <v>24</v>
      </c>
      <c r="E630" s="99" t="s">
        <v>14</v>
      </c>
      <c r="F630" s="99" t="s">
        <v>15</v>
      </c>
      <c r="G630" s="47" t="s">
        <v>16</v>
      </c>
      <c r="H630" s="27">
        <v>75</v>
      </c>
      <c r="I630" s="27">
        <v>75</v>
      </c>
      <c r="J630" s="27">
        <v>100</v>
      </c>
      <c r="K630" s="119">
        <v>100</v>
      </c>
      <c r="L630" s="380" t="s">
        <v>165</v>
      </c>
      <c r="M630" s="542"/>
      <c r="N630" s="277"/>
    </row>
    <row r="631" spans="1:14" ht="105" customHeight="1" x14ac:dyDescent="0.25">
      <c r="A631" s="257"/>
      <c r="B631" s="254"/>
      <c r="C631" s="249"/>
      <c r="D631" s="252"/>
      <c r="E631" s="99" t="s">
        <v>18</v>
      </c>
      <c r="F631" s="99" t="s">
        <v>111</v>
      </c>
      <c r="G631" s="47" t="s">
        <v>24</v>
      </c>
      <c r="H631" s="27">
        <v>1</v>
      </c>
      <c r="I631" s="27">
        <v>1</v>
      </c>
      <c r="J631" s="27">
        <f>I631/H631*100</f>
        <v>100</v>
      </c>
      <c r="K631" s="119">
        <f>J631</f>
        <v>100</v>
      </c>
      <c r="L631" s="387"/>
      <c r="M631" s="542"/>
      <c r="N631" s="277"/>
    </row>
    <row r="632" spans="1:14" ht="30" customHeight="1" x14ac:dyDescent="0.25">
      <c r="A632" s="257"/>
      <c r="B632" s="254"/>
      <c r="C632" s="309" t="s">
        <v>62</v>
      </c>
      <c r="D632" s="527"/>
      <c r="E632" s="117" t="s">
        <v>14</v>
      </c>
      <c r="F632" s="86"/>
      <c r="G632" s="55"/>
      <c r="H632" s="33"/>
      <c r="I632" s="33"/>
      <c r="J632" s="33"/>
      <c r="K632" s="119">
        <f>(K627+K630)/2</f>
        <v>100</v>
      </c>
      <c r="L632" s="127"/>
      <c r="M632" s="542"/>
      <c r="N632" s="277"/>
    </row>
    <row r="633" spans="1:14" ht="30" customHeight="1" x14ac:dyDescent="0.25">
      <c r="A633" s="258"/>
      <c r="B633" s="255"/>
      <c r="C633" s="310"/>
      <c r="D633" s="528"/>
      <c r="E633" s="117" t="s">
        <v>18</v>
      </c>
      <c r="F633" s="85"/>
      <c r="G633" s="55"/>
      <c r="H633" s="33"/>
      <c r="I633" s="33"/>
      <c r="J633" s="29">
        <f>(J629+J631)/2</f>
        <v>74.498772047331997</v>
      </c>
      <c r="K633" s="119"/>
      <c r="L633" s="127"/>
      <c r="M633" s="542"/>
      <c r="N633" s="278"/>
    </row>
    <row r="634" spans="1:14" ht="45" customHeight="1" x14ac:dyDescent="0.25">
      <c r="A634" s="256">
        <v>29</v>
      </c>
      <c r="B634" s="289" t="s">
        <v>112</v>
      </c>
      <c r="C634" s="247" t="s">
        <v>208</v>
      </c>
      <c r="D634" s="339" t="s">
        <v>13</v>
      </c>
      <c r="E634" s="99" t="s">
        <v>14</v>
      </c>
      <c r="F634" s="99" t="s">
        <v>15</v>
      </c>
      <c r="G634" s="108" t="s">
        <v>16</v>
      </c>
      <c r="H634" s="27">
        <v>75</v>
      </c>
      <c r="I634" s="27">
        <v>75</v>
      </c>
      <c r="J634" s="27">
        <f t="shared" ref="J634:J639" si="46">I634/H634*100</f>
        <v>100</v>
      </c>
      <c r="K634" s="283">
        <f>(J634+J635)/2</f>
        <v>100</v>
      </c>
      <c r="L634" s="380" t="s">
        <v>165</v>
      </c>
      <c r="M634" s="542"/>
      <c r="N634" s="368">
        <f>(J634+J635+J636+J637+J638+J639)/6</f>
        <v>83.076470588235296</v>
      </c>
    </row>
    <row r="635" spans="1:14" ht="30" customHeight="1" x14ac:dyDescent="0.25">
      <c r="A635" s="257"/>
      <c r="B635" s="290"/>
      <c r="C635" s="248"/>
      <c r="D635" s="251"/>
      <c r="E635" s="99" t="s">
        <v>14</v>
      </c>
      <c r="F635" s="99" t="s">
        <v>17</v>
      </c>
      <c r="G635" s="108" t="s">
        <v>16</v>
      </c>
      <c r="H635" s="27">
        <v>75</v>
      </c>
      <c r="I635" s="27">
        <v>75</v>
      </c>
      <c r="J635" s="27">
        <f t="shared" si="46"/>
        <v>100</v>
      </c>
      <c r="K635" s="284"/>
      <c r="L635" s="447"/>
      <c r="M635" s="542"/>
      <c r="N635" s="368"/>
    </row>
    <row r="636" spans="1:14" ht="30" customHeight="1" x14ac:dyDescent="0.25">
      <c r="A636" s="257"/>
      <c r="B636" s="290"/>
      <c r="C636" s="249"/>
      <c r="D636" s="252"/>
      <c r="E636" s="99" t="s">
        <v>18</v>
      </c>
      <c r="F636" s="99" t="s">
        <v>124</v>
      </c>
      <c r="G636" s="47" t="s">
        <v>32</v>
      </c>
      <c r="H636" s="27">
        <v>3000</v>
      </c>
      <c r="I636" s="27">
        <v>1506</v>
      </c>
      <c r="J636" s="27">
        <f t="shared" si="46"/>
        <v>50.2</v>
      </c>
      <c r="K636" s="119">
        <f>J636</f>
        <v>50.2</v>
      </c>
      <c r="L636" s="447"/>
      <c r="M636" s="542"/>
      <c r="N636" s="368"/>
    </row>
    <row r="637" spans="1:14" ht="45" customHeight="1" x14ac:dyDescent="0.25">
      <c r="A637" s="257"/>
      <c r="B637" s="290"/>
      <c r="C637" s="247" t="s">
        <v>113</v>
      </c>
      <c r="D637" s="250" t="s">
        <v>13</v>
      </c>
      <c r="E637" s="99" t="s">
        <v>14</v>
      </c>
      <c r="F637" s="99" t="s">
        <v>15</v>
      </c>
      <c r="G637" s="47" t="s">
        <v>16</v>
      </c>
      <c r="H637" s="27">
        <v>75</v>
      </c>
      <c r="I637" s="27">
        <v>75</v>
      </c>
      <c r="J637" s="27">
        <f t="shared" si="46"/>
        <v>100</v>
      </c>
      <c r="K637" s="321">
        <f>(J637+J638)/2</f>
        <v>100</v>
      </c>
      <c r="L637" s="388" t="s">
        <v>165</v>
      </c>
      <c r="M637" s="542"/>
      <c r="N637" s="368"/>
    </row>
    <row r="638" spans="1:14" ht="30" customHeight="1" x14ac:dyDescent="0.25">
      <c r="A638" s="257"/>
      <c r="B638" s="290"/>
      <c r="C638" s="248"/>
      <c r="D638" s="251"/>
      <c r="E638" s="99" t="s">
        <v>14</v>
      </c>
      <c r="F638" s="99" t="s">
        <v>17</v>
      </c>
      <c r="G638" s="47" t="s">
        <v>16</v>
      </c>
      <c r="H638" s="27">
        <v>75</v>
      </c>
      <c r="I638" s="27">
        <v>75</v>
      </c>
      <c r="J638" s="27">
        <f t="shared" si="46"/>
        <v>100</v>
      </c>
      <c r="K638" s="322"/>
      <c r="L638" s="388"/>
      <c r="M638" s="542"/>
      <c r="N638" s="368"/>
    </row>
    <row r="639" spans="1:14" ht="30" customHeight="1" x14ac:dyDescent="0.25">
      <c r="A639" s="257"/>
      <c r="B639" s="290"/>
      <c r="C639" s="249"/>
      <c r="D639" s="252"/>
      <c r="E639" s="99" t="s">
        <v>18</v>
      </c>
      <c r="F639" s="99" t="s">
        <v>114</v>
      </c>
      <c r="G639" s="47" t="s">
        <v>59</v>
      </c>
      <c r="H639" s="27">
        <v>8500</v>
      </c>
      <c r="I639" s="27">
        <v>4102</v>
      </c>
      <c r="J639" s="27">
        <f t="shared" si="46"/>
        <v>48.258823529411764</v>
      </c>
      <c r="K639" s="149">
        <f>J639</f>
        <v>48.258823529411764</v>
      </c>
      <c r="L639" s="211" t="s">
        <v>165</v>
      </c>
      <c r="M639" s="542"/>
      <c r="N639" s="368"/>
    </row>
    <row r="640" spans="1:14" ht="30" customHeight="1" x14ac:dyDescent="0.25">
      <c r="A640" s="257"/>
      <c r="B640" s="290"/>
      <c r="C640" s="309" t="s">
        <v>62</v>
      </c>
      <c r="D640" s="361"/>
      <c r="E640" s="117" t="s">
        <v>14</v>
      </c>
      <c r="F640" s="86"/>
      <c r="G640" s="55"/>
      <c r="H640" s="38"/>
      <c r="I640" s="38"/>
      <c r="J640" s="38"/>
      <c r="K640" s="119">
        <f>(K634+K637)/2</f>
        <v>100</v>
      </c>
      <c r="L640" s="203"/>
      <c r="M640" s="542"/>
      <c r="N640" s="368"/>
    </row>
    <row r="641" spans="1:15" ht="30" customHeight="1" x14ac:dyDescent="0.25">
      <c r="A641" s="258"/>
      <c r="B641" s="291"/>
      <c r="C641" s="310"/>
      <c r="D641" s="362"/>
      <c r="E641" s="117" t="s">
        <v>18</v>
      </c>
      <c r="F641" s="87"/>
      <c r="G641" s="55"/>
      <c r="H641" s="88"/>
      <c r="I641" s="88"/>
      <c r="J641" s="29">
        <f>(J636+J639)/2</f>
        <v>49.229411764705887</v>
      </c>
      <c r="K641" s="119"/>
      <c r="L641" s="127"/>
      <c r="M641" s="542"/>
      <c r="N641" s="368"/>
    </row>
    <row r="642" spans="1:15" ht="45" customHeight="1" x14ac:dyDescent="0.25">
      <c r="A642" s="256">
        <v>30</v>
      </c>
      <c r="B642" s="288" t="s">
        <v>153</v>
      </c>
      <c r="C642" s="247" t="s">
        <v>115</v>
      </c>
      <c r="D642" s="250" t="s">
        <v>13</v>
      </c>
      <c r="E642" s="99" t="s">
        <v>14</v>
      </c>
      <c r="F642" s="99" t="s">
        <v>15</v>
      </c>
      <c r="G642" s="47" t="s">
        <v>16</v>
      </c>
      <c r="H642" s="27">
        <v>75</v>
      </c>
      <c r="I642" s="27">
        <v>75</v>
      </c>
      <c r="J642" s="27">
        <f>I642/H642*100</f>
        <v>100</v>
      </c>
      <c r="K642" s="283">
        <f>(J642+J643)/2</f>
        <v>100</v>
      </c>
      <c r="L642" s="380" t="s">
        <v>165</v>
      </c>
      <c r="M642" s="542"/>
      <c r="N642" s="368">
        <f>(SUM(J642:J652)/11)</f>
        <v>79.692077255674846</v>
      </c>
    </row>
    <row r="643" spans="1:15" ht="30" customHeight="1" x14ac:dyDescent="0.25">
      <c r="A643" s="257"/>
      <c r="B643" s="263"/>
      <c r="C643" s="248"/>
      <c r="D643" s="251"/>
      <c r="E643" s="99" t="s">
        <v>14</v>
      </c>
      <c r="F643" s="99" t="s">
        <v>17</v>
      </c>
      <c r="G643" s="47" t="s">
        <v>16</v>
      </c>
      <c r="H643" s="27">
        <v>75</v>
      </c>
      <c r="I643" s="27">
        <v>75</v>
      </c>
      <c r="J643" s="27">
        <f>I643/H643*100</f>
        <v>100</v>
      </c>
      <c r="K643" s="284"/>
      <c r="L643" s="387"/>
      <c r="M643" s="542"/>
      <c r="N643" s="368"/>
    </row>
    <row r="644" spans="1:15" ht="14.25" customHeight="1" x14ac:dyDescent="0.25">
      <c r="A644" s="257"/>
      <c r="B644" s="263"/>
      <c r="C644" s="248"/>
      <c r="D644" s="251"/>
      <c r="E644" s="247" t="s">
        <v>18</v>
      </c>
      <c r="F644" s="247" t="s">
        <v>116</v>
      </c>
      <c r="G644" s="47" t="s">
        <v>33</v>
      </c>
      <c r="H644" s="27">
        <v>660</v>
      </c>
      <c r="I644" s="27">
        <v>410</v>
      </c>
      <c r="J644" s="30">
        <f>(I644/H644)*100</f>
        <v>62.121212121212125</v>
      </c>
      <c r="K644" s="283">
        <f>(J644+J645)/2</f>
        <v>61.666666666666664</v>
      </c>
      <c r="L644" s="373" t="s">
        <v>165</v>
      </c>
      <c r="M644" s="542"/>
      <c r="N644" s="368"/>
    </row>
    <row r="645" spans="1:15" ht="131.25" customHeight="1" x14ac:dyDescent="0.25">
      <c r="A645" s="257"/>
      <c r="B645" s="263"/>
      <c r="C645" s="249"/>
      <c r="D645" s="252"/>
      <c r="E645" s="249"/>
      <c r="F645" s="249"/>
      <c r="G645" s="47" t="s">
        <v>32</v>
      </c>
      <c r="H645" s="27">
        <v>13200</v>
      </c>
      <c r="I645" s="27">
        <v>8080</v>
      </c>
      <c r="J645" s="27">
        <f>(I645/H645)*100</f>
        <v>61.212121212121204</v>
      </c>
      <c r="K645" s="284"/>
      <c r="L645" s="374"/>
      <c r="M645" s="542"/>
      <c r="N645" s="368"/>
    </row>
    <row r="646" spans="1:15" ht="45" customHeight="1" x14ac:dyDescent="0.25">
      <c r="A646" s="257"/>
      <c r="B646" s="263"/>
      <c r="C646" s="340" t="s">
        <v>178</v>
      </c>
      <c r="D646" s="363" t="s">
        <v>13</v>
      </c>
      <c r="E646" s="99" t="s">
        <v>14</v>
      </c>
      <c r="F646" s="99" t="s">
        <v>15</v>
      </c>
      <c r="G646" s="47" t="s">
        <v>16</v>
      </c>
      <c r="H646" s="27">
        <v>75</v>
      </c>
      <c r="I646" s="27">
        <v>75</v>
      </c>
      <c r="J646" s="27">
        <f t="shared" ref="J646:J651" si="47">I646/H646*100</f>
        <v>100</v>
      </c>
      <c r="K646" s="321">
        <f>(J646+J647)/2</f>
        <v>100</v>
      </c>
      <c r="L646" s="388" t="s">
        <v>165</v>
      </c>
      <c r="M646" s="542"/>
      <c r="N646" s="368"/>
    </row>
    <row r="647" spans="1:15" ht="30" customHeight="1" x14ac:dyDescent="0.25">
      <c r="A647" s="257"/>
      <c r="B647" s="263"/>
      <c r="C647" s="341"/>
      <c r="D647" s="364"/>
      <c r="E647" s="99" t="s">
        <v>14</v>
      </c>
      <c r="F647" s="99" t="s">
        <v>17</v>
      </c>
      <c r="G647" s="47" t="s">
        <v>16</v>
      </c>
      <c r="H647" s="27">
        <v>75</v>
      </c>
      <c r="I647" s="27">
        <v>75</v>
      </c>
      <c r="J647" s="27">
        <f t="shared" si="47"/>
        <v>100</v>
      </c>
      <c r="K647" s="322"/>
      <c r="L647" s="388"/>
      <c r="M647" s="542"/>
      <c r="N647" s="368"/>
    </row>
    <row r="648" spans="1:15" ht="120" customHeight="1" x14ac:dyDescent="0.25">
      <c r="A648" s="257"/>
      <c r="B648" s="263"/>
      <c r="C648" s="341"/>
      <c r="D648" s="364"/>
      <c r="E648" s="99" t="s">
        <v>18</v>
      </c>
      <c r="F648" s="99" t="s">
        <v>120</v>
      </c>
      <c r="G648" s="108" t="s">
        <v>22</v>
      </c>
      <c r="H648" s="27">
        <v>3249</v>
      </c>
      <c r="I648" s="27">
        <v>1632</v>
      </c>
      <c r="J648" s="27">
        <f t="shared" si="47"/>
        <v>50.230840258541086</v>
      </c>
      <c r="K648" s="118">
        <f>J648</f>
        <v>50.230840258541086</v>
      </c>
      <c r="L648" s="388"/>
      <c r="M648" s="542"/>
      <c r="N648" s="368"/>
      <c r="O648" s="13"/>
    </row>
    <row r="649" spans="1:15" s="3" customFormat="1" ht="120" customHeight="1" x14ac:dyDescent="0.25">
      <c r="A649" s="257"/>
      <c r="B649" s="263"/>
      <c r="C649" s="342"/>
      <c r="D649" s="365"/>
      <c r="E649" s="99" t="s">
        <v>18</v>
      </c>
      <c r="F649" s="99" t="s">
        <v>73</v>
      </c>
      <c r="G649" s="108" t="s">
        <v>22</v>
      </c>
      <c r="H649" s="27">
        <v>460</v>
      </c>
      <c r="I649" s="27">
        <v>231</v>
      </c>
      <c r="J649" s="27">
        <f t="shared" si="47"/>
        <v>50.217391304347828</v>
      </c>
      <c r="K649" s="120">
        <f>J649</f>
        <v>50.217391304347828</v>
      </c>
      <c r="L649" s="193" t="s">
        <v>165</v>
      </c>
      <c r="M649" s="542"/>
      <c r="N649" s="368"/>
    </row>
    <row r="650" spans="1:15" ht="45" customHeight="1" x14ac:dyDescent="0.25">
      <c r="A650" s="257"/>
      <c r="B650" s="263"/>
      <c r="C650" s="247" t="s">
        <v>37</v>
      </c>
      <c r="D650" s="250" t="s">
        <v>13</v>
      </c>
      <c r="E650" s="99" t="s">
        <v>14</v>
      </c>
      <c r="F650" s="99" t="s">
        <v>15</v>
      </c>
      <c r="G650" s="47" t="s">
        <v>16</v>
      </c>
      <c r="H650" s="27">
        <v>75</v>
      </c>
      <c r="I650" s="27">
        <v>75</v>
      </c>
      <c r="J650" s="27">
        <f t="shared" si="47"/>
        <v>100</v>
      </c>
      <c r="K650" s="283">
        <f>(J650+J651)/2</f>
        <v>100</v>
      </c>
      <c r="L650" s="380" t="s">
        <v>165</v>
      </c>
      <c r="M650" s="542"/>
      <c r="N650" s="368"/>
    </row>
    <row r="651" spans="1:15" ht="30" customHeight="1" x14ac:dyDescent="0.25">
      <c r="A651" s="257"/>
      <c r="B651" s="263"/>
      <c r="C651" s="248"/>
      <c r="D651" s="251"/>
      <c r="E651" s="99" t="s">
        <v>14</v>
      </c>
      <c r="F651" s="99" t="s">
        <v>17</v>
      </c>
      <c r="G651" s="47" t="s">
        <v>16</v>
      </c>
      <c r="H651" s="27">
        <v>75</v>
      </c>
      <c r="I651" s="27">
        <v>75</v>
      </c>
      <c r="J651" s="27">
        <f t="shared" si="47"/>
        <v>100</v>
      </c>
      <c r="K651" s="284"/>
      <c r="L651" s="447"/>
      <c r="M651" s="542"/>
      <c r="N651" s="368"/>
    </row>
    <row r="652" spans="1:15" ht="30" customHeight="1" x14ac:dyDescent="0.25">
      <c r="A652" s="257"/>
      <c r="B652" s="263"/>
      <c r="C652" s="249"/>
      <c r="D652" s="252"/>
      <c r="E652" s="99" t="s">
        <v>18</v>
      </c>
      <c r="F652" s="99" t="s">
        <v>117</v>
      </c>
      <c r="G652" s="108" t="s">
        <v>27</v>
      </c>
      <c r="H652" s="27">
        <v>179000</v>
      </c>
      <c r="I652" s="27">
        <v>94568</v>
      </c>
      <c r="J652" s="27">
        <f>(I652/H652)*100</f>
        <v>52.831284916201113</v>
      </c>
      <c r="K652" s="119">
        <f>J652</f>
        <v>52.831284916201113</v>
      </c>
      <c r="L652" s="387"/>
      <c r="M652" s="542"/>
      <c r="N652" s="368"/>
    </row>
    <row r="653" spans="1:15" ht="30" customHeight="1" x14ac:dyDescent="0.25">
      <c r="A653" s="257"/>
      <c r="B653" s="263"/>
      <c r="C653" s="309" t="s">
        <v>62</v>
      </c>
      <c r="D653" s="361"/>
      <c r="E653" s="117" t="s">
        <v>14</v>
      </c>
      <c r="F653" s="86"/>
      <c r="G653" s="89"/>
      <c r="H653" s="38"/>
      <c r="I653" s="38"/>
      <c r="J653" s="38"/>
      <c r="K653" s="119">
        <f>(K642+K646+K650)/3</f>
        <v>100</v>
      </c>
      <c r="L653" s="127"/>
      <c r="M653" s="542"/>
      <c r="N653" s="368"/>
    </row>
    <row r="654" spans="1:15" ht="30" customHeight="1" x14ac:dyDescent="0.25">
      <c r="A654" s="258"/>
      <c r="B654" s="264"/>
      <c r="C654" s="310"/>
      <c r="D654" s="362"/>
      <c r="E654" s="117" t="s">
        <v>18</v>
      </c>
      <c r="F654" s="54"/>
      <c r="G654" s="55"/>
      <c r="H654" s="88"/>
      <c r="I654" s="88"/>
      <c r="J654" s="29">
        <f>(J644+J645+J648+J649+J652)/5</f>
        <v>55.322569962484671</v>
      </c>
      <c r="K654" s="119"/>
      <c r="L654" s="127"/>
      <c r="M654" s="542"/>
      <c r="N654" s="368"/>
    </row>
    <row r="655" spans="1:15" ht="45" customHeight="1" x14ac:dyDescent="0.25">
      <c r="A655" s="285">
        <v>31</v>
      </c>
      <c r="B655" s="288" t="s">
        <v>152</v>
      </c>
      <c r="C655" s="247" t="s">
        <v>118</v>
      </c>
      <c r="D655" s="250" t="s">
        <v>13</v>
      </c>
      <c r="E655" s="99" t="s">
        <v>14</v>
      </c>
      <c r="F655" s="99" t="s">
        <v>15</v>
      </c>
      <c r="G655" s="47" t="s">
        <v>16</v>
      </c>
      <c r="H655" s="27">
        <v>75</v>
      </c>
      <c r="I655" s="27">
        <v>75</v>
      </c>
      <c r="J655" s="27">
        <f>I655/H655*100</f>
        <v>100</v>
      </c>
      <c r="K655" s="283">
        <f>(J655+J656)/2</f>
        <v>100</v>
      </c>
      <c r="L655" s="380" t="s">
        <v>165</v>
      </c>
      <c r="M655" s="542"/>
      <c r="N655" s="276">
        <f>(SUM(J655:J661)/7)</f>
        <v>78.344706259622484</v>
      </c>
    </row>
    <row r="656" spans="1:15" ht="30" customHeight="1" x14ac:dyDescent="0.25">
      <c r="A656" s="286"/>
      <c r="B656" s="263"/>
      <c r="C656" s="248"/>
      <c r="D656" s="251"/>
      <c r="E656" s="99" t="s">
        <v>14</v>
      </c>
      <c r="F656" s="99" t="s">
        <v>17</v>
      </c>
      <c r="G656" s="47" t="s">
        <v>16</v>
      </c>
      <c r="H656" s="27">
        <v>75</v>
      </c>
      <c r="I656" s="27">
        <v>75</v>
      </c>
      <c r="J656" s="27">
        <f>I656/H656*100</f>
        <v>100</v>
      </c>
      <c r="K656" s="284"/>
      <c r="L656" s="447"/>
      <c r="M656" s="542"/>
      <c r="N656" s="277"/>
    </row>
    <row r="657" spans="1:14" ht="25.5" customHeight="1" x14ac:dyDescent="0.25">
      <c r="A657" s="286"/>
      <c r="B657" s="263"/>
      <c r="C657" s="248"/>
      <c r="D657" s="251"/>
      <c r="E657" s="319" t="s">
        <v>18</v>
      </c>
      <c r="F657" s="247" t="s">
        <v>116</v>
      </c>
      <c r="G657" s="47" t="s">
        <v>33</v>
      </c>
      <c r="H657" s="27">
        <v>1680</v>
      </c>
      <c r="I657" s="27">
        <v>875</v>
      </c>
      <c r="J657" s="27">
        <f>(I657/H657)*100</f>
        <v>52.083333333333336</v>
      </c>
      <c r="K657" s="321">
        <f>(J657+J658)/2</f>
        <v>49.889789533560865</v>
      </c>
      <c r="L657" s="279" t="s">
        <v>165</v>
      </c>
      <c r="M657" s="542"/>
      <c r="N657" s="277"/>
    </row>
    <row r="658" spans="1:14" ht="141" customHeight="1" x14ac:dyDescent="0.25">
      <c r="A658" s="286"/>
      <c r="B658" s="263"/>
      <c r="C658" s="249"/>
      <c r="D658" s="252"/>
      <c r="E658" s="320"/>
      <c r="F658" s="249"/>
      <c r="G658" s="47" t="s">
        <v>32</v>
      </c>
      <c r="H658" s="27">
        <v>23440</v>
      </c>
      <c r="I658" s="27">
        <v>11180</v>
      </c>
      <c r="J658" s="27">
        <f>(I658/H658)*100</f>
        <v>47.696245733788395</v>
      </c>
      <c r="K658" s="322"/>
      <c r="L658" s="280"/>
      <c r="M658" s="542"/>
      <c r="N658" s="277"/>
    </row>
    <row r="659" spans="1:14" ht="45" customHeight="1" x14ac:dyDescent="0.25">
      <c r="A659" s="286"/>
      <c r="B659" s="263"/>
      <c r="C659" s="247" t="s">
        <v>119</v>
      </c>
      <c r="D659" s="250" t="s">
        <v>13</v>
      </c>
      <c r="E659" s="99" t="s">
        <v>14</v>
      </c>
      <c r="F659" s="99" t="s">
        <v>15</v>
      </c>
      <c r="G659" s="47" t="s">
        <v>16</v>
      </c>
      <c r="H659" s="27">
        <v>75</v>
      </c>
      <c r="I659" s="27">
        <v>75</v>
      </c>
      <c r="J659" s="27">
        <f>I659/H659*100</f>
        <v>100</v>
      </c>
      <c r="K659" s="321">
        <f>(J659+J660)/2</f>
        <v>100</v>
      </c>
      <c r="L659" s="541" t="s">
        <v>165</v>
      </c>
      <c r="M659" s="542"/>
      <c r="N659" s="277"/>
    </row>
    <row r="660" spans="1:14" ht="30" customHeight="1" x14ac:dyDescent="0.25">
      <c r="A660" s="286"/>
      <c r="B660" s="263"/>
      <c r="C660" s="248"/>
      <c r="D660" s="251"/>
      <c r="E660" s="99" t="s">
        <v>14</v>
      </c>
      <c r="F660" s="99" t="s">
        <v>17</v>
      </c>
      <c r="G660" s="47" t="s">
        <v>16</v>
      </c>
      <c r="H660" s="27">
        <v>75</v>
      </c>
      <c r="I660" s="27">
        <v>75</v>
      </c>
      <c r="J660" s="27">
        <f>I660/H660*100</f>
        <v>100</v>
      </c>
      <c r="K660" s="322"/>
      <c r="L660" s="541"/>
      <c r="M660" s="542"/>
      <c r="N660" s="277"/>
    </row>
    <row r="661" spans="1:14" ht="120" customHeight="1" x14ac:dyDescent="0.25">
      <c r="A661" s="286"/>
      <c r="B661" s="263"/>
      <c r="C661" s="249"/>
      <c r="D661" s="252"/>
      <c r="E661" s="99" t="s">
        <v>18</v>
      </c>
      <c r="F661" s="99" t="s">
        <v>120</v>
      </c>
      <c r="G661" s="108" t="s">
        <v>22</v>
      </c>
      <c r="H661" s="27">
        <v>2122</v>
      </c>
      <c r="I661" s="27">
        <v>1032</v>
      </c>
      <c r="J661" s="27">
        <f>(I661/H661)*100</f>
        <v>48.633364750235621</v>
      </c>
      <c r="K661" s="149">
        <f>J661</f>
        <v>48.633364750235621</v>
      </c>
      <c r="L661" s="213" t="s">
        <v>165</v>
      </c>
      <c r="M661" s="542"/>
      <c r="N661" s="277"/>
    </row>
    <row r="662" spans="1:14" ht="30" customHeight="1" x14ac:dyDescent="0.25">
      <c r="A662" s="286"/>
      <c r="B662" s="263"/>
      <c r="C662" s="309" t="s">
        <v>62</v>
      </c>
      <c r="D662" s="361"/>
      <c r="E662" s="117" t="s">
        <v>14</v>
      </c>
      <c r="F662" s="86"/>
      <c r="G662" s="89"/>
      <c r="H662" s="38"/>
      <c r="I662" s="38"/>
      <c r="J662" s="38"/>
      <c r="K662" s="119">
        <f>(K655+K659)/2</f>
        <v>100</v>
      </c>
      <c r="L662" s="202"/>
      <c r="M662" s="542"/>
      <c r="N662" s="277"/>
    </row>
    <row r="663" spans="1:14" ht="30" customHeight="1" x14ac:dyDescent="0.25">
      <c r="A663" s="287"/>
      <c r="B663" s="263"/>
      <c r="C663" s="353"/>
      <c r="D663" s="367"/>
      <c r="E663" s="124" t="s">
        <v>18</v>
      </c>
      <c r="F663" s="65"/>
      <c r="G663" s="66"/>
      <c r="H663" s="90"/>
      <c r="I663" s="90"/>
      <c r="J663" s="34">
        <f>(J657+J658+J661)/3</f>
        <v>49.470981272452455</v>
      </c>
      <c r="K663" s="120"/>
      <c r="L663" s="129"/>
      <c r="M663" s="542"/>
      <c r="N663" s="278"/>
    </row>
    <row r="664" spans="1:14" ht="53.25" customHeight="1" x14ac:dyDescent="0.25">
      <c r="A664" s="302">
        <v>32</v>
      </c>
      <c r="B664" s="301" t="s">
        <v>127</v>
      </c>
      <c r="C664" s="304" t="s">
        <v>128</v>
      </c>
      <c r="D664" s="303" t="s">
        <v>24</v>
      </c>
      <c r="E664" s="104" t="s">
        <v>14</v>
      </c>
      <c r="F664" s="91" t="s">
        <v>15</v>
      </c>
      <c r="G664" s="46" t="s">
        <v>16</v>
      </c>
      <c r="H664" s="21">
        <v>75</v>
      </c>
      <c r="I664" s="21">
        <v>75</v>
      </c>
      <c r="J664" s="21">
        <f>I664/H664*100</f>
        <v>100</v>
      </c>
      <c r="K664" s="20">
        <f>J664</f>
        <v>100</v>
      </c>
      <c r="L664" s="204" t="s">
        <v>165</v>
      </c>
      <c r="M664" s="542"/>
      <c r="N664" s="311">
        <f>(J664+J665)/2</f>
        <v>100</v>
      </c>
    </row>
    <row r="665" spans="1:14" ht="285.75" customHeight="1" x14ac:dyDescent="0.25">
      <c r="A665" s="302"/>
      <c r="B665" s="301"/>
      <c r="C665" s="304"/>
      <c r="D665" s="303"/>
      <c r="E665" s="104" t="s">
        <v>18</v>
      </c>
      <c r="F665" s="92" t="s">
        <v>128</v>
      </c>
      <c r="G665" s="19" t="s">
        <v>24</v>
      </c>
      <c r="H665" s="98">
        <v>1</v>
      </c>
      <c r="I665" s="98">
        <v>1</v>
      </c>
      <c r="J665" s="98">
        <f>I665/H665*100</f>
        <v>100</v>
      </c>
      <c r="K665" s="42">
        <f>J665</f>
        <v>100</v>
      </c>
      <c r="L665" s="204" t="s">
        <v>165</v>
      </c>
      <c r="M665" s="542"/>
      <c r="N665" s="312"/>
    </row>
    <row r="666" spans="1:14" ht="28.5" customHeight="1" x14ac:dyDescent="0.25">
      <c r="A666" s="302"/>
      <c r="B666" s="301"/>
      <c r="C666" s="298" t="s">
        <v>62</v>
      </c>
      <c r="D666" s="300"/>
      <c r="E666" s="114" t="s">
        <v>14</v>
      </c>
      <c r="F666" s="93"/>
      <c r="G666" s="94"/>
      <c r="H666" s="39"/>
      <c r="I666" s="39"/>
      <c r="J666" s="39"/>
      <c r="K666" s="20">
        <f>K664</f>
        <v>100</v>
      </c>
      <c r="L666" s="205"/>
      <c r="M666" s="542"/>
      <c r="N666" s="312"/>
    </row>
    <row r="667" spans="1:14" ht="28.5" customHeight="1" x14ac:dyDescent="0.25">
      <c r="A667" s="302"/>
      <c r="B667" s="301"/>
      <c r="C667" s="299"/>
      <c r="D667" s="300"/>
      <c r="E667" s="114" t="s">
        <v>18</v>
      </c>
      <c r="F667" s="49"/>
      <c r="G667" s="50"/>
      <c r="H667" s="95"/>
      <c r="I667" s="95"/>
      <c r="J667" s="24">
        <f>J665</f>
        <v>100</v>
      </c>
      <c r="K667" s="20"/>
      <c r="L667" s="205"/>
      <c r="M667" s="542"/>
      <c r="N667" s="313"/>
    </row>
    <row r="668" spans="1:14" s="8" customFormat="1" ht="48" customHeight="1" x14ac:dyDescent="0.25">
      <c r="A668" s="302">
        <v>34</v>
      </c>
      <c r="B668" s="530" t="s">
        <v>173</v>
      </c>
      <c r="C668" s="526" t="s">
        <v>175</v>
      </c>
      <c r="D668" s="303" t="s">
        <v>13</v>
      </c>
      <c r="E668" s="97" t="s">
        <v>14</v>
      </c>
      <c r="F668" s="97" t="s">
        <v>15</v>
      </c>
      <c r="G668" s="19" t="s">
        <v>16</v>
      </c>
      <c r="H668" s="42">
        <v>75</v>
      </c>
      <c r="I668" s="42">
        <v>75</v>
      </c>
      <c r="J668" s="42">
        <f>I668/H668*100</f>
        <v>100</v>
      </c>
      <c r="K668" s="302">
        <f>(J668+J669)/2</f>
        <v>100</v>
      </c>
      <c r="L668" s="535" t="s">
        <v>165</v>
      </c>
      <c r="M668" s="542"/>
      <c r="N668" s="523">
        <f>(SUM(J668:J682)/15)</f>
        <v>63.32014593228449</v>
      </c>
    </row>
    <row r="669" spans="1:14" s="8" customFormat="1" ht="34.5" customHeight="1" x14ac:dyDescent="0.25">
      <c r="A669" s="302"/>
      <c r="B669" s="530"/>
      <c r="C669" s="526"/>
      <c r="D669" s="303"/>
      <c r="E669" s="97" t="s">
        <v>14</v>
      </c>
      <c r="F669" s="97" t="s">
        <v>17</v>
      </c>
      <c r="G669" s="19" t="s">
        <v>16</v>
      </c>
      <c r="H669" s="42">
        <v>75</v>
      </c>
      <c r="I669" s="42">
        <v>75</v>
      </c>
      <c r="J669" s="42">
        <f>I669/H669*100</f>
        <v>100</v>
      </c>
      <c r="K669" s="302"/>
      <c r="L669" s="536"/>
      <c r="M669" s="542"/>
      <c r="N669" s="524"/>
    </row>
    <row r="670" spans="1:14" s="8" customFormat="1" ht="65.25" customHeight="1" x14ac:dyDescent="0.25">
      <c r="A670" s="302"/>
      <c r="B670" s="530"/>
      <c r="C670" s="526"/>
      <c r="D670" s="303"/>
      <c r="E670" s="526" t="s">
        <v>176</v>
      </c>
      <c r="F670" s="526" t="s">
        <v>177</v>
      </c>
      <c r="G670" s="19" t="s">
        <v>33</v>
      </c>
      <c r="H670" s="20">
        <v>35821</v>
      </c>
      <c r="I670" s="20">
        <v>12466</v>
      </c>
      <c r="J670" s="20">
        <f t="shared" ref="J670:J680" si="48">I670/H670*100</f>
        <v>34.800815164289105</v>
      </c>
      <c r="K670" s="360">
        <f>(J670+J671)/2</f>
        <v>35.668736775610689</v>
      </c>
      <c r="L670" s="537" t="s">
        <v>241</v>
      </c>
      <c r="M670" s="542"/>
      <c r="N670" s="524"/>
    </row>
    <row r="671" spans="1:14" s="8" customFormat="1" ht="60" customHeight="1" x14ac:dyDescent="0.25">
      <c r="A671" s="302"/>
      <c r="B671" s="530"/>
      <c r="C671" s="526"/>
      <c r="D671" s="303"/>
      <c r="E671" s="526"/>
      <c r="F671" s="526"/>
      <c r="G671" s="19" t="s">
        <v>32</v>
      </c>
      <c r="H671" s="20">
        <v>243164</v>
      </c>
      <c r="I671" s="20">
        <v>88844</v>
      </c>
      <c r="J671" s="20">
        <f t="shared" si="48"/>
        <v>36.536658386932274</v>
      </c>
      <c r="K671" s="360"/>
      <c r="L671" s="538"/>
      <c r="M671" s="542"/>
      <c r="N671" s="524"/>
    </row>
    <row r="672" spans="1:14" s="8" customFormat="1" ht="52.5" customHeight="1" x14ac:dyDescent="0.25">
      <c r="A672" s="302"/>
      <c r="B672" s="530"/>
      <c r="C672" s="526"/>
      <c r="D672" s="303"/>
      <c r="E672" s="526" t="s">
        <v>18</v>
      </c>
      <c r="F672" s="526" t="s">
        <v>67</v>
      </c>
      <c r="G672" s="19" t="s">
        <v>33</v>
      </c>
      <c r="H672" s="20">
        <v>2373</v>
      </c>
      <c r="I672" s="20">
        <v>219</v>
      </c>
      <c r="J672" s="20">
        <f t="shared" si="48"/>
        <v>9.2288242730720604</v>
      </c>
      <c r="K672" s="360">
        <f>(J672+J673)/2</f>
        <v>10.620077858915634</v>
      </c>
      <c r="L672" s="537" t="s">
        <v>191</v>
      </c>
      <c r="M672" s="542"/>
      <c r="N672" s="524"/>
    </row>
    <row r="673" spans="1:14" s="8" customFormat="1" ht="112.5" customHeight="1" x14ac:dyDescent="0.25">
      <c r="A673" s="302"/>
      <c r="B673" s="530"/>
      <c r="C673" s="526"/>
      <c r="D673" s="303"/>
      <c r="E673" s="526"/>
      <c r="F673" s="526"/>
      <c r="G673" s="19" t="s">
        <v>32</v>
      </c>
      <c r="H673" s="20">
        <v>1765</v>
      </c>
      <c r="I673" s="20">
        <v>212</v>
      </c>
      <c r="J673" s="20">
        <f t="shared" si="48"/>
        <v>12.011331444759207</v>
      </c>
      <c r="K673" s="360"/>
      <c r="L673" s="538"/>
      <c r="M673" s="542"/>
      <c r="N673" s="524"/>
    </row>
    <row r="674" spans="1:14" s="8" customFormat="1" ht="55.5" customHeight="1" x14ac:dyDescent="0.25">
      <c r="A674" s="302"/>
      <c r="B674" s="530"/>
      <c r="C674" s="526" t="s">
        <v>179</v>
      </c>
      <c r="D674" s="303" t="s">
        <v>13</v>
      </c>
      <c r="E674" s="97" t="s">
        <v>14</v>
      </c>
      <c r="F674" s="97" t="s">
        <v>15</v>
      </c>
      <c r="G674" s="19" t="s">
        <v>16</v>
      </c>
      <c r="H674" s="42">
        <v>75</v>
      </c>
      <c r="I674" s="42">
        <v>75</v>
      </c>
      <c r="J674" s="20">
        <f t="shared" si="48"/>
        <v>100</v>
      </c>
      <c r="K674" s="360">
        <f>(J674+J675)/2</f>
        <v>100</v>
      </c>
      <c r="L674" s="535" t="s">
        <v>165</v>
      </c>
      <c r="M674" s="542"/>
      <c r="N674" s="524"/>
    </row>
    <row r="675" spans="1:14" s="8" customFormat="1" ht="45.75" customHeight="1" x14ac:dyDescent="0.25">
      <c r="A675" s="302"/>
      <c r="B675" s="530"/>
      <c r="C675" s="526"/>
      <c r="D675" s="303"/>
      <c r="E675" s="97" t="s">
        <v>14</v>
      </c>
      <c r="F675" s="97" t="s">
        <v>17</v>
      </c>
      <c r="G675" s="19" t="s">
        <v>16</v>
      </c>
      <c r="H675" s="42">
        <v>75</v>
      </c>
      <c r="I675" s="42">
        <v>75</v>
      </c>
      <c r="J675" s="20">
        <f t="shared" si="48"/>
        <v>100</v>
      </c>
      <c r="K675" s="360"/>
      <c r="L675" s="536"/>
      <c r="M675" s="542"/>
      <c r="N675" s="524"/>
    </row>
    <row r="676" spans="1:14" s="8" customFormat="1" ht="104.25" customHeight="1" x14ac:dyDescent="0.25">
      <c r="A676" s="302"/>
      <c r="B676" s="530"/>
      <c r="C676" s="526"/>
      <c r="D676" s="303"/>
      <c r="E676" s="97" t="s">
        <v>176</v>
      </c>
      <c r="F676" s="97" t="s">
        <v>180</v>
      </c>
      <c r="G676" s="97" t="s">
        <v>22</v>
      </c>
      <c r="H676" s="42">
        <v>437</v>
      </c>
      <c r="I676" s="42">
        <v>230</v>
      </c>
      <c r="J676" s="20">
        <f t="shared" si="48"/>
        <v>52.631578947368418</v>
      </c>
      <c r="K676" s="20">
        <f>J676</f>
        <v>52.631578947368418</v>
      </c>
      <c r="L676" s="204" t="s">
        <v>165</v>
      </c>
      <c r="M676" s="542"/>
      <c r="N676" s="524"/>
    </row>
    <row r="677" spans="1:14" s="8" customFormat="1" ht="102" customHeight="1" x14ac:dyDescent="0.25">
      <c r="A677" s="302"/>
      <c r="B677" s="530"/>
      <c r="C677" s="526"/>
      <c r="D677" s="303"/>
      <c r="E677" s="97" t="s">
        <v>176</v>
      </c>
      <c r="F677" s="97" t="s">
        <v>181</v>
      </c>
      <c r="G677" s="97" t="s">
        <v>22</v>
      </c>
      <c r="H677" s="42">
        <v>178</v>
      </c>
      <c r="I677" s="42">
        <v>63</v>
      </c>
      <c r="J677" s="20">
        <f t="shared" si="48"/>
        <v>35.393258426966291</v>
      </c>
      <c r="K677" s="20">
        <f>J677</f>
        <v>35.393258426966291</v>
      </c>
      <c r="L677" s="241" t="s">
        <v>170</v>
      </c>
      <c r="M677" s="542"/>
      <c r="N677" s="524"/>
    </row>
    <row r="678" spans="1:14" s="8" customFormat="1" ht="52.5" customHeight="1" x14ac:dyDescent="0.25">
      <c r="A678" s="302"/>
      <c r="B678" s="530"/>
      <c r="C678" s="526" t="s">
        <v>182</v>
      </c>
      <c r="D678" s="303" t="s">
        <v>13</v>
      </c>
      <c r="E678" s="92" t="s">
        <v>14</v>
      </c>
      <c r="F678" s="97" t="s">
        <v>15</v>
      </c>
      <c r="G678" s="97" t="s">
        <v>16</v>
      </c>
      <c r="H678" s="42">
        <v>75</v>
      </c>
      <c r="I678" s="42">
        <v>75</v>
      </c>
      <c r="J678" s="20">
        <f t="shared" si="48"/>
        <v>100</v>
      </c>
      <c r="K678" s="360">
        <f>(J678+J679)/2</f>
        <v>100</v>
      </c>
      <c r="L678" s="535" t="s">
        <v>165</v>
      </c>
      <c r="M678" s="542"/>
      <c r="N678" s="524"/>
    </row>
    <row r="679" spans="1:14" s="8" customFormat="1" ht="42.75" customHeight="1" x14ac:dyDescent="0.25">
      <c r="A679" s="302"/>
      <c r="B679" s="530"/>
      <c r="C679" s="526"/>
      <c r="D679" s="303"/>
      <c r="E679" s="92" t="s">
        <v>14</v>
      </c>
      <c r="F679" s="97" t="s">
        <v>17</v>
      </c>
      <c r="G679" s="97" t="s">
        <v>16</v>
      </c>
      <c r="H679" s="42">
        <v>75</v>
      </c>
      <c r="I679" s="42">
        <v>75</v>
      </c>
      <c r="J679" s="20">
        <f t="shared" si="48"/>
        <v>100</v>
      </c>
      <c r="K679" s="360"/>
      <c r="L679" s="536"/>
      <c r="M679" s="542"/>
      <c r="N679" s="524"/>
    </row>
    <row r="680" spans="1:14" s="8" customFormat="1" ht="131.25" customHeight="1" x14ac:dyDescent="0.25">
      <c r="A680" s="302"/>
      <c r="B680" s="530"/>
      <c r="C680" s="526"/>
      <c r="D680" s="303"/>
      <c r="E680" s="92" t="s">
        <v>176</v>
      </c>
      <c r="F680" s="97" t="s">
        <v>177</v>
      </c>
      <c r="G680" s="19" t="s">
        <v>71</v>
      </c>
      <c r="H680" s="20">
        <v>2341</v>
      </c>
      <c r="I680" s="20">
        <v>460</v>
      </c>
      <c r="J680" s="20">
        <f t="shared" si="48"/>
        <v>19.649722340879965</v>
      </c>
      <c r="K680" s="20">
        <f>J680</f>
        <v>19.649722340879965</v>
      </c>
      <c r="L680" s="242" t="s">
        <v>189</v>
      </c>
      <c r="M680" s="542"/>
      <c r="N680" s="524"/>
    </row>
    <row r="681" spans="1:14" s="8" customFormat="1" ht="93" customHeight="1" x14ac:dyDescent="0.25">
      <c r="A681" s="302"/>
      <c r="B681" s="530"/>
      <c r="C681" s="526" t="s">
        <v>183</v>
      </c>
      <c r="D681" s="303" t="s">
        <v>13</v>
      </c>
      <c r="E681" s="97" t="s">
        <v>14</v>
      </c>
      <c r="F681" s="97" t="s">
        <v>184</v>
      </c>
      <c r="G681" s="97" t="s">
        <v>16</v>
      </c>
      <c r="H681" s="43">
        <v>75</v>
      </c>
      <c r="I681" s="43">
        <v>75</v>
      </c>
      <c r="J681" s="43">
        <f>I681/H681*100</f>
        <v>100</v>
      </c>
      <c r="K681" s="43">
        <f>J681</f>
        <v>100</v>
      </c>
      <c r="L681" s="539" t="s">
        <v>165</v>
      </c>
      <c r="M681" s="542"/>
      <c r="N681" s="524"/>
    </row>
    <row r="682" spans="1:14" s="8" customFormat="1" ht="47.25" customHeight="1" x14ac:dyDescent="0.25">
      <c r="A682" s="302"/>
      <c r="B682" s="530"/>
      <c r="C682" s="526"/>
      <c r="D682" s="303"/>
      <c r="E682" s="97" t="s">
        <v>176</v>
      </c>
      <c r="F682" s="97" t="s">
        <v>185</v>
      </c>
      <c r="G682" s="97" t="s">
        <v>40</v>
      </c>
      <c r="H682" s="44">
        <v>2000</v>
      </c>
      <c r="I682" s="44">
        <v>991</v>
      </c>
      <c r="J682" s="44">
        <f>I682/H682*100</f>
        <v>49.55</v>
      </c>
      <c r="K682" s="44">
        <f>J682</f>
        <v>49.55</v>
      </c>
      <c r="L682" s="539"/>
      <c r="M682" s="542"/>
      <c r="N682" s="524"/>
    </row>
    <row r="683" spans="1:14" s="8" customFormat="1" ht="34.5" customHeight="1" x14ac:dyDescent="0.25">
      <c r="A683" s="302"/>
      <c r="B683" s="530"/>
      <c r="C683" s="531" t="s">
        <v>62</v>
      </c>
      <c r="D683" s="533"/>
      <c r="E683" s="130" t="s">
        <v>14</v>
      </c>
      <c r="F683" s="45"/>
      <c r="G683" s="19"/>
      <c r="H683" s="45"/>
      <c r="I683" s="45"/>
      <c r="J683" s="45"/>
      <c r="K683" s="42">
        <f>(K668+K674+K678+K681)/4</f>
        <v>100</v>
      </c>
      <c r="L683" s="131"/>
      <c r="M683" s="542"/>
      <c r="N683" s="524"/>
    </row>
    <row r="684" spans="1:14" s="8" customFormat="1" ht="36.75" customHeight="1" x14ac:dyDescent="0.25">
      <c r="A684" s="302"/>
      <c r="B684" s="530"/>
      <c r="C684" s="532"/>
      <c r="D684" s="534"/>
      <c r="E684" s="132" t="s">
        <v>176</v>
      </c>
      <c r="F684" s="45"/>
      <c r="G684" s="19"/>
      <c r="H684" s="45"/>
      <c r="I684" s="45"/>
      <c r="J684" s="41">
        <f>(J670+J671+J672+J673+J676+J677+J680+J682)/8</f>
        <v>31.225273623033416</v>
      </c>
      <c r="K684" s="45"/>
      <c r="L684" s="131"/>
      <c r="M684" s="542"/>
      <c r="N684" s="525"/>
    </row>
    <row r="685" spans="1:14" s="8" customFormat="1" ht="75" x14ac:dyDescent="0.25">
      <c r="B685" s="296" t="s">
        <v>172</v>
      </c>
      <c r="C685" s="226" t="s">
        <v>175</v>
      </c>
      <c r="D685" s="226" t="s">
        <v>13</v>
      </c>
      <c r="E685" s="92" t="s">
        <v>14</v>
      </c>
      <c r="F685" s="92" t="s">
        <v>15</v>
      </c>
      <c r="G685" s="219" t="s">
        <v>16</v>
      </c>
      <c r="H685" s="229">
        <v>75</v>
      </c>
      <c r="I685" s="229">
        <v>75</v>
      </c>
      <c r="J685" s="230">
        <f>(I685/H685)*100</f>
        <v>100</v>
      </c>
      <c r="K685" s="222">
        <f>(J685+J686)/2</f>
        <v>100</v>
      </c>
      <c r="L685" s="243"/>
      <c r="M685" s="243"/>
      <c r="N685" s="540">
        <f>(J685+J686+J687+J688)/4</f>
        <v>74.98928045789043</v>
      </c>
    </row>
    <row r="686" spans="1:14" s="8" customFormat="1" ht="30" x14ac:dyDescent="0.25">
      <c r="B686" s="297"/>
      <c r="C686" s="227"/>
      <c r="D686" s="227"/>
      <c r="E686" s="92" t="s">
        <v>14</v>
      </c>
      <c r="F686" s="92" t="s">
        <v>17</v>
      </c>
      <c r="G686" s="219" t="s">
        <v>16</v>
      </c>
      <c r="H686" s="229">
        <v>75</v>
      </c>
      <c r="I686" s="229">
        <v>75</v>
      </c>
      <c r="J686" s="230">
        <f>(I686/H686)*100</f>
        <v>100</v>
      </c>
      <c r="K686" s="221"/>
      <c r="L686" s="243"/>
      <c r="M686" s="243"/>
      <c r="N686" s="540"/>
    </row>
    <row r="687" spans="1:14" s="8" customFormat="1" ht="18" customHeight="1" x14ac:dyDescent="0.25">
      <c r="B687" s="297"/>
      <c r="C687" s="227"/>
      <c r="D687" s="227"/>
      <c r="E687" s="226" t="s">
        <v>18</v>
      </c>
      <c r="F687" s="226" t="s">
        <v>174</v>
      </c>
      <c r="G687" s="219" t="s">
        <v>33</v>
      </c>
      <c r="H687" s="218">
        <v>5000</v>
      </c>
      <c r="I687" s="218">
        <v>2486</v>
      </c>
      <c r="J687" s="218">
        <f>(I687/H687)*100</f>
        <v>49.72</v>
      </c>
      <c r="K687" s="222">
        <f>(J687+J688)/2</f>
        <v>49.978560915780868</v>
      </c>
      <c r="L687" s="244"/>
      <c r="M687" s="244"/>
      <c r="N687" s="540"/>
    </row>
    <row r="688" spans="1:14" s="8" customFormat="1" ht="30" customHeight="1" x14ac:dyDescent="0.25">
      <c r="B688" s="297"/>
      <c r="C688" s="228"/>
      <c r="D688" s="228"/>
      <c r="E688" s="228"/>
      <c r="F688" s="228"/>
      <c r="G688" s="219" t="s">
        <v>32</v>
      </c>
      <c r="H688" s="218">
        <v>36690</v>
      </c>
      <c r="I688" s="218">
        <v>18432</v>
      </c>
      <c r="J688" s="218">
        <f t="shared" ref="J688" si="49">(I688/H688)*100</f>
        <v>50.237121831561737</v>
      </c>
      <c r="K688" s="221"/>
      <c r="L688" s="244"/>
      <c r="M688" s="244"/>
      <c r="N688" s="540"/>
    </row>
    <row r="689" spans="1:14" s="8" customFormat="1" ht="28.5" x14ac:dyDescent="0.25">
      <c r="B689" s="297"/>
      <c r="C689" s="216" t="s">
        <v>62</v>
      </c>
      <c r="D689" s="225"/>
      <c r="E689" s="130" t="s">
        <v>14</v>
      </c>
      <c r="F689" s="40"/>
      <c r="G689" s="96"/>
      <c r="H689" s="40"/>
      <c r="I689" s="40"/>
      <c r="J689" s="40"/>
      <c r="K689" s="218">
        <f>K685</f>
        <v>100</v>
      </c>
      <c r="L689" s="244"/>
      <c r="M689" s="244"/>
      <c r="N689" s="540"/>
    </row>
    <row r="690" spans="1:14" s="8" customFormat="1" ht="28.5" x14ac:dyDescent="0.25">
      <c r="B690" s="297"/>
      <c r="C690" s="217"/>
      <c r="D690" s="225"/>
      <c r="E690" s="132" t="s">
        <v>18</v>
      </c>
      <c r="F690" s="40"/>
      <c r="G690" s="96"/>
      <c r="H690" s="40"/>
      <c r="I690" s="40"/>
      <c r="J690" s="220">
        <f>(J687+J688)/2</f>
        <v>49.978560915780868</v>
      </c>
      <c r="K690" s="40"/>
      <c r="L690" s="244"/>
      <c r="M690" s="244"/>
      <c r="N690" s="540"/>
    </row>
    <row r="691" spans="1:14" s="8" customFormat="1" ht="15" customHeight="1" x14ac:dyDescent="0.25">
      <c r="A691" s="7"/>
      <c r="B691" s="7"/>
      <c r="G691" s="14"/>
      <c r="L691" s="11"/>
      <c r="M691" s="11"/>
    </row>
    <row r="692" spans="1:14" s="8" customFormat="1" ht="15" customHeight="1" x14ac:dyDescent="0.25">
      <c r="A692" s="7"/>
      <c r="B692" s="7"/>
      <c r="G692" s="14"/>
      <c r="L692" s="11"/>
      <c r="M692" s="11"/>
    </row>
    <row r="693" spans="1:14" s="8" customFormat="1" ht="15" customHeight="1" x14ac:dyDescent="0.25">
      <c r="A693" s="7"/>
      <c r="B693" s="7"/>
      <c r="G693" s="14"/>
      <c r="L693" s="11"/>
      <c r="M693" s="11"/>
    </row>
    <row r="694" spans="1:14" s="8" customFormat="1" ht="15" customHeight="1" x14ac:dyDescent="0.25">
      <c r="A694" s="7"/>
      <c r="B694" s="7"/>
      <c r="G694" s="14"/>
      <c r="L694" s="11"/>
      <c r="M694" s="11"/>
    </row>
    <row r="695" spans="1:14" s="8" customFormat="1" ht="15" customHeight="1" x14ac:dyDescent="0.25">
      <c r="A695" s="7"/>
      <c r="B695" s="7"/>
      <c r="G695" s="14"/>
      <c r="L695" s="11"/>
      <c r="M695" s="11"/>
    </row>
    <row r="696" spans="1:14" s="8" customFormat="1" ht="15" customHeight="1" x14ac:dyDescent="0.25">
      <c r="A696" s="7"/>
      <c r="B696" s="7"/>
      <c r="G696" s="14"/>
      <c r="L696" s="11"/>
      <c r="M696" s="11"/>
    </row>
    <row r="697" spans="1:14" s="8" customFormat="1" ht="15" customHeight="1" x14ac:dyDescent="0.25">
      <c r="A697" s="7"/>
      <c r="B697" s="7"/>
      <c r="G697" s="14"/>
      <c r="L697" s="11"/>
      <c r="M697" s="11"/>
    </row>
    <row r="698" spans="1:14" s="8" customFormat="1" ht="15" customHeight="1" x14ac:dyDescent="0.25">
      <c r="A698" s="7"/>
      <c r="B698" s="7"/>
      <c r="G698" s="14"/>
      <c r="L698" s="11"/>
      <c r="M698" s="11"/>
    </row>
    <row r="699" spans="1:14" s="8" customFormat="1" ht="15" customHeight="1" x14ac:dyDescent="0.25">
      <c r="A699" s="7"/>
      <c r="B699" s="7"/>
      <c r="G699" s="14"/>
      <c r="L699" s="11"/>
      <c r="M699" s="11"/>
    </row>
    <row r="700" spans="1:14" s="8" customFormat="1" ht="15" customHeight="1" x14ac:dyDescent="0.25">
      <c r="A700" s="7"/>
      <c r="B700" s="7"/>
      <c r="G700" s="14"/>
      <c r="L700" s="11"/>
      <c r="M700" s="11"/>
    </row>
    <row r="701" spans="1:14" s="8" customFormat="1" ht="15" customHeight="1" x14ac:dyDescent="0.25">
      <c r="A701" s="7"/>
      <c r="B701" s="7"/>
      <c r="G701" s="14"/>
      <c r="L701" s="11"/>
      <c r="M701" s="11"/>
    </row>
    <row r="702" spans="1:14" s="8" customFormat="1" ht="15" customHeight="1" x14ac:dyDescent="0.25">
      <c r="A702" s="7"/>
      <c r="B702" s="7"/>
      <c r="G702" s="14"/>
      <c r="L702" s="11"/>
      <c r="M702" s="11"/>
    </row>
    <row r="703" spans="1:14" s="8" customFormat="1" ht="15" customHeight="1" x14ac:dyDescent="0.25">
      <c r="A703" s="7"/>
      <c r="B703" s="7"/>
      <c r="G703" s="14"/>
      <c r="L703" s="11"/>
      <c r="M703" s="11"/>
    </row>
    <row r="704" spans="1:14" s="8" customFormat="1" ht="15" customHeight="1" x14ac:dyDescent="0.25">
      <c r="A704" s="7"/>
      <c r="B704" s="7"/>
      <c r="G704" s="14"/>
      <c r="L704" s="11"/>
      <c r="M704" s="11"/>
    </row>
    <row r="705" spans="1:13" s="8" customFormat="1" ht="15" customHeight="1" x14ac:dyDescent="0.25">
      <c r="A705" s="7"/>
      <c r="B705" s="7"/>
      <c r="G705" s="14"/>
      <c r="L705" s="11"/>
      <c r="M705" s="11"/>
    </row>
    <row r="706" spans="1:13" s="8" customFormat="1" ht="15" customHeight="1" x14ac:dyDescent="0.25">
      <c r="A706" s="7"/>
      <c r="B706" s="7"/>
      <c r="G706" s="14"/>
      <c r="L706" s="11"/>
      <c r="M706" s="11"/>
    </row>
    <row r="707" spans="1:13" s="8" customFormat="1" ht="15" customHeight="1" x14ac:dyDescent="0.25">
      <c r="A707" s="7"/>
      <c r="B707" s="7"/>
      <c r="G707" s="14"/>
      <c r="L707" s="11"/>
      <c r="M707" s="11"/>
    </row>
    <row r="708" spans="1:13" s="8" customFormat="1" ht="15" customHeight="1" x14ac:dyDescent="0.25">
      <c r="A708" s="7"/>
      <c r="B708" s="7"/>
      <c r="G708" s="14"/>
      <c r="L708" s="11"/>
      <c r="M708" s="11"/>
    </row>
    <row r="709" spans="1:13" s="8" customFormat="1" ht="15" customHeight="1" x14ac:dyDescent="0.25">
      <c r="A709" s="7"/>
      <c r="B709" s="7"/>
      <c r="G709" s="14"/>
      <c r="L709" s="11"/>
      <c r="M709" s="11"/>
    </row>
    <row r="710" spans="1:13" s="8" customFormat="1" ht="15" customHeight="1" x14ac:dyDescent="0.25">
      <c r="A710" s="7"/>
      <c r="B710" s="7"/>
      <c r="G710" s="14"/>
      <c r="L710" s="11"/>
      <c r="M710" s="11"/>
    </row>
    <row r="711" spans="1:13" s="8" customFormat="1" ht="15" customHeight="1" x14ac:dyDescent="0.25">
      <c r="A711" s="7"/>
      <c r="B711" s="7"/>
      <c r="G711" s="14"/>
      <c r="L711" s="11"/>
      <c r="M711" s="11"/>
    </row>
    <row r="712" spans="1:13" s="8" customFormat="1" ht="15" customHeight="1" x14ac:dyDescent="0.25">
      <c r="A712" s="7"/>
      <c r="B712" s="7"/>
      <c r="G712" s="14"/>
      <c r="L712" s="11"/>
      <c r="M712" s="11"/>
    </row>
    <row r="713" spans="1:13" s="8" customFormat="1" ht="15" customHeight="1" x14ac:dyDescent="0.25">
      <c r="A713" s="7"/>
      <c r="B713" s="7"/>
      <c r="G713" s="14"/>
      <c r="L713" s="11"/>
      <c r="M713" s="11"/>
    </row>
    <row r="714" spans="1:13" s="8" customFormat="1" ht="15" customHeight="1" x14ac:dyDescent="0.25">
      <c r="A714" s="7"/>
      <c r="B714" s="7"/>
      <c r="G714" s="14"/>
      <c r="L714" s="11"/>
      <c r="M714" s="11"/>
    </row>
    <row r="715" spans="1:13" s="8" customFormat="1" ht="15" customHeight="1" x14ac:dyDescent="0.25">
      <c r="A715" s="7"/>
      <c r="B715" s="7"/>
      <c r="G715" s="14"/>
      <c r="L715" s="11"/>
      <c r="M715" s="11"/>
    </row>
    <row r="716" spans="1:13" s="8" customFormat="1" ht="15" customHeight="1" x14ac:dyDescent="0.25">
      <c r="A716" s="7"/>
      <c r="B716" s="7"/>
      <c r="G716" s="14"/>
      <c r="L716" s="11"/>
      <c r="M716" s="11"/>
    </row>
    <row r="717" spans="1:13" s="8" customFormat="1" ht="15" customHeight="1" x14ac:dyDescent="0.25">
      <c r="A717" s="7"/>
      <c r="B717" s="7"/>
      <c r="G717" s="14"/>
      <c r="L717" s="11"/>
      <c r="M717" s="11"/>
    </row>
    <row r="718" spans="1:13" s="8" customFormat="1" ht="15" customHeight="1" x14ac:dyDescent="0.25">
      <c r="A718" s="7"/>
      <c r="B718" s="7"/>
      <c r="G718" s="14"/>
      <c r="L718" s="11"/>
      <c r="M718" s="11"/>
    </row>
    <row r="719" spans="1:13" s="8" customFormat="1" ht="15" customHeight="1" x14ac:dyDescent="0.25">
      <c r="A719" s="7"/>
      <c r="B719" s="7"/>
      <c r="G719" s="14"/>
      <c r="L719" s="11"/>
      <c r="M719" s="11"/>
    </row>
    <row r="720" spans="1:13" s="8" customFormat="1" ht="15" customHeight="1" x14ac:dyDescent="0.25">
      <c r="A720" s="7"/>
      <c r="B720" s="7"/>
      <c r="G720" s="14"/>
      <c r="L720" s="11"/>
      <c r="M720" s="11"/>
    </row>
    <row r="721" spans="1:13" s="8" customFormat="1" ht="15" customHeight="1" x14ac:dyDescent="0.25">
      <c r="A721" s="7"/>
      <c r="B721" s="7"/>
      <c r="G721" s="14"/>
      <c r="L721" s="11"/>
      <c r="M721" s="11"/>
    </row>
    <row r="722" spans="1:13" s="8" customFormat="1" ht="15" customHeight="1" x14ac:dyDescent="0.25">
      <c r="A722" s="7"/>
      <c r="B722" s="7"/>
      <c r="G722" s="14"/>
      <c r="L722" s="11"/>
      <c r="M722" s="11"/>
    </row>
    <row r="723" spans="1:13" s="8" customFormat="1" ht="15" customHeight="1" x14ac:dyDescent="0.25">
      <c r="A723" s="7"/>
      <c r="B723" s="7"/>
      <c r="G723" s="14"/>
      <c r="L723" s="11"/>
      <c r="M723" s="11"/>
    </row>
  </sheetData>
  <autoFilter ref="A4:N690"/>
  <mergeCells count="1100">
    <mergeCell ref="L70:L71"/>
    <mergeCell ref="L620:L621"/>
    <mergeCell ref="N685:N690"/>
    <mergeCell ref="L659:L660"/>
    <mergeCell ref="M5:M684"/>
    <mergeCell ref="L11:L12"/>
    <mergeCell ref="L121:L122"/>
    <mergeCell ref="L627:L628"/>
    <mergeCell ref="D61:D62"/>
    <mergeCell ref="L174:L175"/>
    <mergeCell ref="L211:L212"/>
    <mergeCell ref="L213:L214"/>
    <mergeCell ref="L215:L216"/>
    <mergeCell ref="L217:L218"/>
    <mergeCell ref="C259:C261"/>
    <mergeCell ref="D259:D261"/>
    <mergeCell ref="K259:K260"/>
    <mergeCell ref="L259:L260"/>
    <mergeCell ref="L281:L282"/>
    <mergeCell ref="L283:L284"/>
    <mergeCell ref="L285:L286"/>
    <mergeCell ref="L287:L288"/>
    <mergeCell ref="C381:C393"/>
    <mergeCell ref="D381:D393"/>
    <mergeCell ref="C485:C487"/>
    <mergeCell ref="D485:D487"/>
    <mergeCell ref="K485:K486"/>
    <mergeCell ref="L655:L656"/>
    <mergeCell ref="L650:L652"/>
    <mergeCell ref="K581:K582"/>
    <mergeCell ref="L646:L648"/>
    <mergeCell ref="K574:K575"/>
    <mergeCell ref="L67:L69"/>
    <mergeCell ref="L578:L579"/>
    <mergeCell ref="L657:L658"/>
    <mergeCell ref="L446:L447"/>
    <mergeCell ref="A668:A684"/>
    <mergeCell ref="B668:B684"/>
    <mergeCell ref="C683:C684"/>
    <mergeCell ref="D683:D684"/>
    <mergeCell ref="K668:K669"/>
    <mergeCell ref="E670:E671"/>
    <mergeCell ref="F670:F671"/>
    <mergeCell ref="C668:C673"/>
    <mergeCell ref="E672:E673"/>
    <mergeCell ref="F672:F673"/>
    <mergeCell ref="K670:K671"/>
    <mergeCell ref="K672:K673"/>
    <mergeCell ref="D668:D673"/>
    <mergeCell ref="L668:L669"/>
    <mergeCell ref="L670:L671"/>
    <mergeCell ref="L672:L673"/>
    <mergeCell ref="L674:L675"/>
    <mergeCell ref="L678:L679"/>
    <mergeCell ref="K674:K675"/>
    <mergeCell ref="L681:L682"/>
    <mergeCell ref="K545:K546"/>
    <mergeCell ref="A499:A521"/>
    <mergeCell ref="A522:A544"/>
    <mergeCell ref="C511:C513"/>
    <mergeCell ref="D511:D513"/>
    <mergeCell ref="K491:K492"/>
    <mergeCell ref="F526:F527"/>
    <mergeCell ref="K526:K527"/>
    <mergeCell ref="K505:K506"/>
    <mergeCell ref="N668:N684"/>
    <mergeCell ref="C674:C677"/>
    <mergeCell ref="D674:D677"/>
    <mergeCell ref="C678:C680"/>
    <mergeCell ref="D678:D680"/>
    <mergeCell ref="K678:K679"/>
    <mergeCell ref="C681:C682"/>
    <mergeCell ref="D681:D682"/>
    <mergeCell ref="D545:D554"/>
    <mergeCell ref="E553:E554"/>
    <mergeCell ref="F553:F554"/>
    <mergeCell ref="D497:D498"/>
    <mergeCell ref="D625:D626"/>
    <mergeCell ref="D632:D633"/>
    <mergeCell ref="K634:K635"/>
    <mergeCell ref="L433:L434"/>
    <mergeCell ref="K373:K374"/>
    <mergeCell ref="L383:L384"/>
    <mergeCell ref="K539:K540"/>
    <mergeCell ref="K536:K537"/>
    <mergeCell ref="K533:K534"/>
    <mergeCell ref="K583:K584"/>
    <mergeCell ref="K586:K587"/>
    <mergeCell ref="K449:K450"/>
    <mergeCell ref="L441:L442"/>
    <mergeCell ref="L444:L445"/>
    <mergeCell ref="K383:K384"/>
    <mergeCell ref="L467:L468"/>
    <mergeCell ref="L452:L453"/>
    <mergeCell ref="L455:L456"/>
    <mergeCell ref="L505:L506"/>
    <mergeCell ref="L471:L472"/>
    <mergeCell ref="K400:K401"/>
    <mergeCell ref="K437:K438"/>
    <mergeCell ref="K511:K512"/>
    <mergeCell ref="K499:K500"/>
    <mergeCell ref="K517:K518"/>
    <mergeCell ref="K359:K360"/>
    <mergeCell ref="K531:K532"/>
    <mergeCell ref="K452:K453"/>
    <mergeCell ref="L417:L418"/>
    <mergeCell ref="L479:L480"/>
    <mergeCell ref="L482:L483"/>
    <mergeCell ref="L356:L357"/>
    <mergeCell ref="L503:L504"/>
    <mergeCell ref="L408:L409"/>
    <mergeCell ref="K469:K470"/>
    <mergeCell ref="K471:K472"/>
    <mergeCell ref="L425:L426"/>
    <mergeCell ref="L435:L436"/>
    <mergeCell ref="L359:L360"/>
    <mergeCell ref="K473:K474"/>
    <mergeCell ref="K425:K426"/>
    <mergeCell ref="K428:K429"/>
    <mergeCell ref="L439:L440"/>
    <mergeCell ref="K410:K411"/>
    <mergeCell ref="L402:L403"/>
    <mergeCell ref="L642:L643"/>
    <mergeCell ref="L630:L631"/>
    <mergeCell ref="L385:L386"/>
    <mergeCell ref="L412:L413"/>
    <mergeCell ref="L414:L415"/>
    <mergeCell ref="L169:L170"/>
    <mergeCell ref="L231:L232"/>
    <mergeCell ref="L294:L295"/>
    <mergeCell ref="L297:L298"/>
    <mergeCell ref="L300:L301"/>
    <mergeCell ref="L303:L304"/>
    <mergeCell ref="L367:L368"/>
    <mergeCell ref="L370:L371"/>
    <mergeCell ref="L257:L258"/>
    <mergeCell ref="K381:K382"/>
    <mergeCell ref="K387:K388"/>
    <mergeCell ref="L364:L365"/>
    <mergeCell ref="L330"/>
    <mergeCell ref="K553:K554"/>
    <mergeCell ref="L563:L564"/>
    <mergeCell ref="K578:K579"/>
    <mergeCell ref="L180:L181"/>
    <mergeCell ref="L634:L636"/>
    <mergeCell ref="L419:L420"/>
    <mergeCell ref="L437:L438"/>
    <mergeCell ref="L618:L619"/>
    <mergeCell ref="L622:L623"/>
    <mergeCell ref="K522:K523"/>
    <mergeCell ref="K524:K525"/>
    <mergeCell ref="K171:K172"/>
    <mergeCell ref="K397:K398"/>
    <mergeCell ref="K394:K395"/>
    <mergeCell ref="E385:E386"/>
    <mergeCell ref="F385:F386"/>
    <mergeCell ref="K385:K386"/>
    <mergeCell ref="E387:E388"/>
    <mergeCell ref="E383:E384"/>
    <mergeCell ref="F383:F384"/>
    <mergeCell ref="D370:D372"/>
    <mergeCell ref="E389:E390"/>
    <mergeCell ref="K325:K326"/>
    <mergeCell ref="K319:K320"/>
    <mergeCell ref="K321:K322"/>
    <mergeCell ref="K334:K335"/>
    <mergeCell ref="E359:E360"/>
    <mergeCell ref="F387:F388"/>
    <mergeCell ref="E356:E357"/>
    <mergeCell ref="C370:C372"/>
    <mergeCell ref="D379:D380"/>
    <mergeCell ref="D334:D336"/>
    <mergeCell ref="C331:C333"/>
    <mergeCell ref="D331:D333"/>
    <mergeCell ref="D348:D360"/>
    <mergeCell ref="C348:C360"/>
    <mergeCell ref="C340:C342"/>
    <mergeCell ref="D340:D342"/>
    <mergeCell ref="C317:C330"/>
    <mergeCell ref="C334:C336"/>
    <mergeCell ref="D337:D339"/>
    <mergeCell ref="E352:E353"/>
    <mergeCell ref="F352:F353"/>
    <mergeCell ref="K337:K338"/>
    <mergeCell ref="K340:K341"/>
    <mergeCell ref="L74:L75"/>
    <mergeCell ref="L65:L66"/>
    <mergeCell ref="C337:C339"/>
    <mergeCell ref="D376:D378"/>
    <mergeCell ref="C61:C62"/>
    <mergeCell ref="H68:H69"/>
    <mergeCell ref="I68:I69"/>
    <mergeCell ref="J68:J69"/>
    <mergeCell ref="D118:D120"/>
    <mergeCell ref="K76:K77"/>
    <mergeCell ref="C125:C127"/>
    <mergeCell ref="D125:D127"/>
    <mergeCell ref="F350:F351"/>
    <mergeCell ref="K343:K344"/>
    <mergeCell ref="K356:K357"/>
    <mergeCell ref="K287:K288"/>
    <mergeCell ref="K285:K286"/>
    <mergeCell ref="K303:K304"/>
    <mergeCell ref="F237:F238"/>
    <mergeCell ref="K262:K263"/>
    <mergeCell ref="K271:K272"/>
    <mergeCell ref="K237:K238"/>
    <mergeCell ref="K209:K210"/>
    <mergeCell ref="K215:K216"/>
    <mergeCell ref="K195:K196"/>
    <mergeCell ref="K201:K202"/>
    <mergeCell ref="K193:K194"/>
    <mergeCell ref="K376:K377"/>
    <mergeCell ref="K354:K355"/>
    <mergeCell ref="K242:K243"/>
    <mergeCell ref="K370:K371"/>
    <mergeCell ref="K294:K295"/>
    <mergeCell ref="K283:K284"/>
    <mergeCell ref="N251:N270"/>
    <mergeCell ref="N271:N278"/>
    <mergeCell ref="N279:N316"/>
    <mergeCell ref="N317:N347"/>
    <mergeCell ref="N348:N380"/>
    <mergeCell ref="L373:L374"/>
    <mergeCell ref="L410:L411"/>
    <mergeCell ref="B1:M1"/>
    <mergeCell ref="N158:N188"/>
    <mergeCell ref="N130:N157"/>
    <mergeCell ref="N65:N89"/>
    <mergeCell ref="N56:N64"/>
    <mergeCell ref="N52:N55"/>
    <mergeCell ref="N37:N51"/>
    <mergeCell ref="C108:C110"/>
    <mergeCell ref="D108:D110"/>
    <mergeCell ref="C105:C107"/>
    <mergeCell ref="D105:D107"/>
    <mergeCell ref="E96:E97"/>
    <mergeCell ref="F96:F97"/>
    <mergeCell ref="E99:E100"/>
    <mergeCell ref="F99:F100"/>
    <mergeCell ref="K118:K119"/>
    <mergeCell ref="C41:C43"/>
    <mergeCell ref="D41:D43"/>
    <mergeCell ref="C44:C46"/>
    <mergeCell ref="K146:K147"/>
    <mergeCell ref="K79:K80"/>
    <mergeCell ref="C65:C75"/>
    <mergeCell ref="F74:F75"/>
    <mergeCell ref="C121:C124"/>
    <mergeCell ref="N381:N405"/>
    <mergeCell ref="N406:N432"/>
    <mergeCell ref="N433:N459"/>
    <mergeCell ref="N465:N498"/>
    <mergeCell ref="N209:N228"/>
    <mergeCell ref="N189:N208"/>
    <mergeCell ref="L312:L313"/>
    <mergeCell ref="L331:L332"/>
    <mergeCell ref="L317:L318"/>
    <mergeCell ref="L319:L320"/>
    <mergeCell ref="L323:L324"/>
    <mergeCell ref="L325:L326"/>
    <mergeCell ref="L328:L329"/>
    <mergeCell ref="L224:L225"/>
    <mergeCell ref="L229:L230"/>
    <mergeCell ref="L239:L240"/>
    <mergeCell ref="L242:L243"/>
    <mergeCell ref="L245:L246"/>
    <mergeCell ref="L255:L256"/>
    <mergeCell ref="L334:L335"/>
    <mergeCell ref="L337:L338"/>
    <mergeCell ref="L488:L489"/>
    <mergeCell ref="L199:L200"/>
    <mergeCell ref="L428:L429"/>
    <mergeCell ref="N229:N250"/>
    <mergeCell ref="L361:L362"/>
    <mergeCell ref="L422:L423"/>
    <mergeCell ref="L348:L349"/>
    <mergeCell ref="L352:L353"/>
    <mergeCell ref="K317:K318"/>
    <mergeCell ref="L143:L144"/>
    <mergeCell ref="K96:K97"/>
    <mergeCell ref="F103:F104"/>
    <mergeCell ref="K111:K112"/>
    <mergeCell ref="K125:K126"/>
    <mergeCell ref="K121:K122"/>
    <mergeCell ref="K99:K100"/>
    <mergeCell ref="K115:K116"/>
    <mergeCell ref="F319:F320"/>
    <mergeCell ref="K255:K256"/>
    <mergeCell ref="K257:K258"/>
    <mergeCell ref="F213:F214"/>
    <mergeCell ref="F211:F212"/>
    <mergeCell ref="K279:K280"/>
    <mergeCell ref="F323:F324"/>
    <mergeCell ref="F359:F360"/>
    <mergeCell ref="K312:K313"/>
    <mergeCell ref="L350:L351"/>
    <mergeCell ref="L354:L355"/>
    <mergeCell ref="L130:L131"/>
    <mergeCell ref="L191:L197"/>
    <mergeCell ref="L189:L190"/>
    <mergeCell ref="K160:K161"/>
    <mergeCell ref="L149:L150"/>
    <mergeCell ref="F292:F293"/>
    <mergeCell ref="K309:K310"/>
    <mergeCell ref="K306:K307"/>
    <mergeCell ref="K300:K301"/>
    <mergeCell ref="K274:K275"/>
    <mergeCell ref="F255:F256"/>
    <mergeCell ref="K323:K324"/>
    <mergeCell ref="E253:E254"/>
    <mergeCell ref="F253:F254"/>
    <mergeCell ref="K165:K166"/>
    <mergeCell ref="E169:E170"/>
    <mergeCell ref="K169:K170"/>
    <mergeCell ref="L171:L172"/>
    <mergeCell ref="F391:F392"/>
    <mergeCell ref="K391:K392"/>
    <mergeCell ref="K367:K368"/>
    <mergeCell ref="L251:L252"/>
    <mergeCell ref="F356:F357"/>
    <mergeCell ref="K348:K349"/>
    <mergeCell ref="L234:L235"/>
    <mergeCell ref="K361:K362"/>
    <mergeCell ref="K364:K365"/>
    <mergeCell ref="L221:L222"/>
    <mergeCell ref="K229:K230"/>
    <mergeCell ref="F328:F329"/>
    <mergeCell ref="K328:K329"/>
    <mergeCell ref="K352:K353"/>
    <mergeCell ref="K234:K235"/>
    <mergeCell ref="L292:L293"/>
    <mergeCell ref="K231:K232"/>
    <mergeCell ref="L376:L377"/>
    <mergeCell ref="L381:L382"/>
    <mergeCell ref="L387:L388"/>
    <mergeCell ref="F281:F282"/>
    <mergeCell ref="F389:F390"/>
    <mergeCell ref="K389:K390"/>
    <mergeCell ref="L321:L322"/>
    <mergeCell ref="L306:L307"/>
    <mergeCell ref="L309:L310"/>
    <mergeCell ref="L400:L401"/>
    <mergeCell ref="L406:L407"/>
    <mergeCell ref="K239:K240"/>
    <mergeCell ref="E234:E235"/>
    <mergeCell ref="K331:K332"/>
    <mergeCell ref="K292:K293"/>
    <mergeCell ref="K213:K214"/>
    <mergeCell ref="L237:L238"/>
    <mergeCell ref="L204:L205"/>
    <mergeCell ref="K265:K266"/>
    <mergeCell ref="K350:K351"/>
    <mergeCell ref="K281:K282"/>
    <mergeCell ref="L253:L254"/>
    <mergeCell ref="K251:K252"/>
    <mergeCell ref="K253:K254"/>
    <mergeCell ref="F257:F258"/>
    <mergeCell ref="F325:F326"/>
    <mergeCell ref="E328:E329"/>
    <mergeCell ref="K204:K205"/>
    <mergeCell ref="F283:F284"/>
    <mergeCell ref="F285:F286"/>
    <mergeCell ref="L391:L392"/>
    <mergeCell ref="K297:K298"/>
    <mergeCell ref="L279:L280"/>
    <mergeCell ref="L340:L341"/>
    <mergeCell ref="L343:L344"/>
    <mergeCell ref="L262:L263"/>
    <mergeCell ref="L265:L266"/>
    <mergeCell ref="L274:L275"/>
    <mergeCell ref="F287:F288"/>
    <mergeCell ref="L271:L272"/>
    <mergeCell ref="F217:F218"/>
    <mergeCell ref="B52:B55"/>
    <mergeCell ref="D54:D55"/>
    <mergeCell ref="C54:C55"/>
    <mergeCell ref="F67:F69"/>
    <mergeCell ref="F72:F73"/>
    <mergeCell ref="E72:E73"/>
    <mergeCell ref="E67:E69"/>
    <mergeCell ref="F136:F137"/>
    <mergeCell ref="E138:E139"/>
    <mergeCell ref="F138:F139"/>
    <mergeCell ref="F134:F135"/>
    <mergeCell ref="E94:E95"/>
    <mergeCell ref="F169:F170"/>
    <mergeCell ref="B56:B64"/>
    <mergeCell ref="K162:K163"/>
    <mergeCell ref="K143:K144"/>
    <mergeCell ref="K108:K109"/>
    <mergeCell ref="K92:K93"/>
    <mergeCell ref="K105:K106"/>
    <mergeCell ref="K103:K104"/>
    <mergeCell ref="B65:B89"/>
    <mergeCell ref="K158:K159"/>
    <mergeCell ref="F92:F93"/>
    <mergeCell ref="C79:C81"/>
    <mergeCell ref="D121:D124"/>
    <mergeCell ref="L90:L91"/>
    <mergeCell ref="K136:K137"/>
    <mergeCell ref="K138:K139"/>
    <mergeCell ref="K141:K142"/>
    <mergeCell ref="K149:K150"/>
    <mergeCell ref="L146:L147"/>
    <mergeCell ref="L158:L159"/>
    <mergeCell ref="E574:E575"/>
    <mergeCell ref="F574:F575"/>
    <mergeCell ref="E350:E351"/>
    <mergeCell ref="B317:B347"/>
    <mergeCell ref="C346:C347"/>
    <mergeCell ref="D346:D347"/>
    <mergeCell ref="C520:C521"/>
    <mergeCell ref="D520:D521"/>
    <mergeCell ref="F524:F525"/>
    <mergeCell ref="E524:E525"/>
    <mergeCell ref="E325:E326"/>
    <mergeCell ref="E321:E322"/>
    <mergeCell ref="F321:F322"/>
    <mergeCell ref="E319:E320"/>
    <mergeCell ref="C343:C345"/>
    <mergeCell ref="D343:D345"/>
    <mergeCell ref="E354:E355"/>
    <mergeCell ref="F354:F355"/>
    <mergeCell ref="E323:E324"/>
    <mergeCell ref="C422:C424"/>
    <mergeCell ref="B348:B380"/>
    <mergeCell ref="C379:C380"/>
    <mergeCell ref="L389:L390"/>
    <mergeCell ref="L394:L395"/>
    <mergeCell ref="L397:L398"/>
    <mergeCell ref="F531:F532"/>
    <mergeCell ref="F528:F529"/>
    <mergeCell ref="D522:D532"/>
    <mergeCell ref="E531:E532"/>
    <mergeCell ref="C570:C582"/>
    <mergeCell ref="D570:D582"/>
    <mergeCell ref="L47:L48"/>
    <mergeCell ref="L82:L83"/>
    <mergeCell ref="L44:L45"/>
    <mergeCell ref="L72:L73"/>
    <mergeCell ref="L105:L106"/>
    <mergeCell ref="L108:L109"/>
    <mergeCell ref="L111:L112"/>
    <mergeCell ref="L118:L119"/>
    <mergeCell ref="L101:L102"/>
    <mergeCell ref="K67:K69"/>
    <mergeCell ref="L115:L116"/>
    <mergeCell ref="K94:K95"/>
    <mergeCell ref="K74:K75"/>
    <mergeCell ref="K153:K154"/>
    <mergeCell ref="K90:K91"/>
    <mergeCell ref="K134:K135"/>
    <mergeCell ref="K56:K57"/>
    <mergeCell ref="L99:L100"/>
    <mergeCell ref="L103:L104"/>
    <mergeCell ref="L125:L126"/>
    <mergeCell ref="L132:L133"/>
    <mergeCell ref="L123:L124"/>
    <mergeCell ref="L92:L93"/>
    <mergeCell ref="L94:L95"/>
    <mergeCell ref="L96:L97"/>
    <mergeCell ref="C56:C58"/>
    <mergeCell ref="E70:E71"/>
    <mergeCell ref="D128:D129"/>
    <mergeCell ref="C115:C117"/>
    <mergeCell ref="C85:C87"/>
    <mergeCell ref="D85:D86"/>
    <mergeCell ref="D111:D114"/>
    <mergeCell ref="D56:D58"/>
    <mergeCell ref="E103:E104"/>
    <mergeCell ref="C118:C120"/>
    <mergeCell ref="C88:C89"/>
    <mergeCell ref="C130:C142"/>
    <mergeCell ref="D130:D142"/>
    <mergeCell ref="C90:C104"/>
    <mergeCell ref="D90:D104"/>
    <mergeCell ref="C76:C78"/>
    <mergeCell ref="E134:E135"/>
    <mergeCell ref="E92:E93"/>
    <mergeCell ref="N90:N129"/>
    <mergeCell ref="K130:K131"/>
    <mergeCell ref="D47:D49"/>
    <mergeCell ref="K47:K48"/>
    <mergeCell ref="L76:L77"/>
    <mergeCell ref="K37:K38"/>
    <mergeCell ref="K20:K21"/>
    <mergeCell ref="L41:L42"/>
    <mergeCell ref="K17:K18"/>
    <mergeCell ref="K39:K40"/>
    <mergeCell ref="D65:D75"/>
    <mergeCell ref="C111:C113"/>
    <mergeCell ref="K23:K24"/>
    <mergeCell ref="K44:K45"/>
    <mergeCell ref="K85:K86"/>
    <mergeCell ref="C50:C51"/>
    <mergeCell ref="D50:D51"/>
    <mergeCell ref="C47:C49"/>
    <mergeCell ref="L32:L33"/>
    <mergeCell ref="L29:L30"/>
    <mergeCell ref="D79:D81"/>
    <mergeCell ref="E74:E75"/>
    <mergeCell ref="D76:D78"/>
    <mergeCell ref="C82:C84"/>
    <mergeCell ref="D82:D84"/>
    <mergeCell ref="D115:D117"/>
    <mergeCell ref="F70:F71"/>
    <mergeCell ref="G68:G69"/>
    <mergeCell ref="C59:C60"/>
    <mergeCell ref="C23:C26"/>
    <mergeCell ref="D23:D26"/>
    <mergeCell ref="L25:L26"/>
    <mergeCell ref="B2:N2"/>
    <mergeCell ref="D3:K3"/>
    <mergeCell ref="C5:C7"/>
    <mergeCell ref="D5:D7"/>
    <mergeCell ref="C17:C19"/>
    <mergeCell ref="D17:D19"/>
    <mergeCell ref="F39:F40"/>
    <mergeCell ref="C37:C40"/>
    <mergeCell ref="C32:C34"/>
    <mergeCell ref="D32:D34"/>
    <mergeCell ref="C29:C31"/>
    <mergeCell ref="D29:D31"/>
    <mergeCell ref="E39:E40"/>
    <mergeCell ref="D37:D40"/>
    <mergeCell ref="E25:E26"/>
    <mergeCell ref="N29:N36"/>
    <mergeCell ref="N5:N28"/>
    <mergeCell ref="B5:B28"/>
    <mergeCell ref="K11:K12"/>
    <mergeCell ref="C8:C10"/>
    <mergeCell ref="K8:K9"/>
    <mergeCell ref="C14:C16"/>
    <mergeCell ref="D14:D16"/>
    <mergeCell ref="K14:K15"/>
    <mergeCell ref="L20:L22"/>
    <mergeCell ref="C20:C22"/>
    <mergeCell ref="D20:D22"/>
    <mergeCell ref="K5:K6"/>
    <mergeCell ref="K32:K33"/>
    <mergeCell ref="L39:L40"/>
    <mergeCell ref="L8:L9"/>
    <mergeCell ref="L17:L19"/>
    <mergeCell ref="L5:L7"/>
    <mergeCell ref="C11:C13"/>
    <mergeCell ref="D11:D13"/>
    <mergeCell ref="K174:K175"/>
    <mergeCell ref="K177:K178"/>
    <mergeCell ref="K180:K181"/>
    <mergeCell ref="L165:L166"/>
    <mergeCell ref="L162:L163"/>
    <mergeCell ref="L23:L24"/>
    <mergeCell ref="D44:D46"/>
    <mergeCell ref="E32:E33"/>
    <mergeCell ref="L79:L80"/>
    <mergeCell ref="L85:L86"/>
    <mergeCell ref="C171:C173"/>
    <mergeCell ref="L56:L57"/>
    <mergeCell ref="L37:L38"/>
    <mergeCell ref="E136:E137"/>
    <mergeCell ref="L136:L137"/>
    <mergeCell ref="L138:L139"/>
    <mergeCell ref="L141:L142"/>
    <mergeCell ref="K82:K83"/>
    <mergeCell ref="K41:K42"/>
    <mergeCell ref="L134:L135"/>
    <mergeCell ref="K132:K133"/>
    <mergeCell ref="K65:K66"/>
    <mergeCell ref="K70:K71"/>
    <mergeCell ref="K72:K73"/>
    <mergeCell ref="D59:D60"/>
    <mergeCell ref="E132:E133"/>
    <mergeCell ref="C52:C53"/>
    <mergeCell ref="D52:D53"/>
    <mergeCell ref="C207:C208"/>
    <mergeCell ref="C245:C248"/>
    <mergeCell ref="K245:K246"/>
    <mergeCell ref="L182:L183"/>
    <mergeCell ref="L160:L161"/>
    <mergeCell ref="F132:F133"/>
    <mergeCell ref="C149:C152"/>
    <mergeCell ref="C153:C155"/>
    <mergeCell ref="D149:D152"/>
    <mergeCell ref="C156:C157"/>
    <mergeCell ref="L209:L210"/>
    <mergeCell ref="L151:L152"/>
    <mergeCell ref="K211:K212"/>
    <mergeCell ref="F195:F196"/>
    <mergeCell ref="K184:K185"/>
    <mergeCell ref="K221:K222"/>
    <mergeCell ref="K224:K225"/>
    <mergeCell ref="D209:D220"/>
    <mergeCell ref="L153:L154"/>
    <mergeCell ref="F199:F200"/>
    <mergeCell ref="K217:K218"/>
    <mergeCell ref="D204:D206"/>
    <mergeCell ref="L177:L178"/>
    <mergeCell ref="E237:E238"/>
    <mergeCell ref="D245:D248"/>
    <mergeCell ref="F191:F192"/>
    <mergeCell ref="F234:F235"/>
    <mergeCell ref="F231:F232"/>
    <mergeCell ref="E231:E232"/>
    <mergeCell ref="K189:K190"/>
    <mergeCell ref="K199:K200"/>
    <mergeCell ref="K191:K192"/>
    <mergeCell ref="L184:L186"/>
    <mergeCell ref="E217:E218"/>
    <mergeCell ref="E199:E200"/>
    <mergeCell ref="E213:E214"/>
    <mergeCell ref="L201:L202"/>
    <mergeCell ref="D187:D188"/>
    <mergeCell ref="D271:D273"/>
    <mergeCell ref="D265:D267"/>
    <mergeCell ref="C174:C176"/>
    <mergeCell ref="C224:C226"/>
    <mergeCell ref="C229:C238"/>
    <mergeCell ref="C227:C228"/>
    <mergeCell ref="D229:D238"/>
    <mergeCell ref="D262:D264"/>
    <mergeCell ref="D239:D241"/>
    <mergeCell ref="C177:C179"/>
    <mergeCell ref="C209:C220"/>
    <mergeCell ref="F94:F95"/>
    <mergeCell ref="F162:F163"/>
    <mergeCell ref="F165:F166"/>
    <mergeCell ref="D309:D311"/>
    <mergeCell ref="D171:D173"/>
    <mergeCell ref="D189:D200"/>
    <mergeCell ref="D249:D250"/>
    <mergeCell ref="E193:E194"/>
    <mergeCell ref="E162:E163"/>
    <mergeCell ref="E165:E166"/>
    <mergeCell ref="E247:E248"/>
    <mergeCell ref="D297:D299"/>
    <mergeCell ref="C262:C264"/>
    <mergeCell ref="C294:C296"/>
    <mergeCell ref="D277:D278"/>
    <mergeCell ref="E255:E256"/>
    <mergeCell ref="D174:D176"/>
    <mergeCell ref="E257:E258"/>
    <mergeCell ref="D224:D226"/>
    <mergeCell ref="C187:C188"/>
    <mergeCell ref="C189:C200"/>
    <mergeCell ref="C312:C314"/>
    <mergeCell ref="D312:D314"/>
    <mergeCell ref="E292:E293"/>
    <mergeCell ref="D227:D228"/>
    <mergeCell ref="D221:D223"/>
    <mergeCell ref="C201:C203"/>
    <mergeCell ref="D201:D203"/>
    <mergeCell ref="D251:D258"/>
    <mergeCell ref="A52:A55"/>
    <mergeCell ref="A65:A89"/>
    <mergeCell ref="A90:A129"/>
    <mergeCell ref="D88:D89"/>
    <mergeCell ref="D315:D316"/>
    <mergeCell ref="C279:C293"/>
    <mergeCell ref="E283:E284"/>
    <mergeCell ref="E285:E286"/>
    <mergeCell ref="E287:E288"/>
    <mergeCell ref="C277:C278"/>
    <mergeCell ref="C274:C276"/>
    <mergeCell ref="D274:D276"/>
    <mergeCell ref="C269:C270"/>
    <mergeCell ref="C271:C273"/>
    <mergeCell ref="C265:C267"/>
    <mergeCell ref="C303:C305"/>
    <mergeCell ref="D303:D305"/>
    <mergeCell ref="E281:E282"/>
    <mergeCell ref="C309:C311"/>
    <mergeCell ref="A279:A316"/>
    <mergeCell ref="C251:C258"/>
    <mergeCell ref="C158:C170"/>
    <mergeCell ref="D184:D186"/>
    <mergeCell ref="C128:C129"/>
    <mergeCell ref="B279:B316"/>
    <mergeCell ref="A56:A64"/>
    <mergeCell ref="C63:C64"/>
    <mergeCell ref="D63:D64"/>
    <mergeCell ref="D404:D405"/>
    <mergeCell ref="B271:B278"/>
    <mergeCell ref="A348:A380"/>
    <mergeCell ref="B189:B208"/>
    <mergeCell ref="B130:B157"/>
    <mergeCell ref="B90:B129"/>
    <mergeCell ref="C204:C206"/>
    <mergeCell ref="E141:E142"/>
    <mergeCell ref="F141:F142"/>
    <mergeCell ref="F193:F194"/>
    <mergeCell ref="E215:E216"/>
    <mergeCell ref="F215:F216"/>
    <mergeCell ref="E160:E161"/>
    <mergeCell ref="F160:F161"/>
    <mergeCell ref="E195:E196"/>
    <mergeCell ref="B209:B228"/>
    <mergeCell ref="C146:C148"/>
    <mergeCell ref="D279:D293"/>
    <mergeCell ref="D294:D296"/>
    <mergeCell ref="C306:C308"/>
    <mergeCell ref="D306:D308"/>
    <mergeCell ref="D317:D330"/>
    <mergeCell ref="C315:C316"/>
    <mergeCell ref="E191:E192"/>
    <mergeCell ref="E211:E212"/>
    <mergeCell ref="D300:D302"/>
    <mergeCell ref="D269:D270"/>
    <mergeCell ref="C297:C299"/>
    <mergeCell ref="B251:B270"/>
    <mergeCell ref="C239:C241"/>
    <mergeCell ref="C300:C302"/>
    <mergeCell ref="K441:K442"/>
    <mergeCell ref="A381:A405"/>
    <mergeCell ref="B381:B405"/>
    <mergeCell ref="C397:C399"/>
    <mergeCell ref="D397:D399"/>
    <mergeCell ref="A271:A278"/>
    <mergeCell ref="A229:A250"/>
    <mergeCell ref="A251:A270"/>
    <mergeCell ref="A433:A459"/>
    <mergeCell ref="C361:C363"/>
    <mergeCell ref="D361:D363"/>
    <mergeCell ref="C364:C366"/>
    <mergeCell ref="D364:D366"/>
    <mergeCell ref="C367:C369"/>
    <mergeCell ref="D367:D369"/>
    <mergeCell ref="C373:C375"/>
    <mergeCell ref="D373:D375"/>
    <mergeCell ref="C376:C378"/>
    <mergeCell ref="B433:B459"/>
    <mergeCell ref="C455:C457"/>
    <mergeCell ref="D455:D457"/>
    <mergeCell ref="F408:F409"/>
    <mergeCell ref="D400:D403"/>
    <mergeCell ref="C404:C405"/>
    <mergeCell ref="D428:D430"/>
    <mergeCell ref="C431:C432"/>
    <mergeCell ref="D431:D432"/>
    <mergeCell ref="E412:E413"/>
    <mergeCell ref="F412:F413"/>
    <mergeCell ref="A406:A432"/>
    <mergeCell ref="A130:A157"/>
    <mergeCell ref="A158:A188"/>
    <mergeCell ref="A189:A208"/>
    <mergeCell ref="A209:A228"/>
    <mergeCell ref="A465:A498"/>
    <mergeCell ref="D156:D157"/>
    <mergeCell ref="D153:D155"/>
    <mergeCell ref="C143:C145"/>
    <mergeCell ref="D143:D145"/>
    <mergeCell ref="B229:B250"/>
    <mergeCell ref="C249:C250"/>
    <mergeCell ref="C242:C244"/>
    <mergeCell ref="D242:D244"/>
    <mergeCell ref="B158:B188"/>
    <mergeCell ref="D177:D179"/>
    <mergeCell ref="C180:C183"/>
    <mergeCell ref="D180:D183"/>
    <mergeCell ref="C184:C186"/>
    <mergeCell ref="D158:D170"/>
    <mergeCell ref="C221:C223"/>
    <mergeCell ref="D146:D148"/>
    <mergeCell ref="A317:A347"/>
    <mergeCell ref="D207:D208"/>
    <mergeCell ref="D422:D424"/>
    <mergeCell ref="C425:C427"/>
    <mergeCell ref="D425:D427"/>
    <mergeCell ref="C428:C430"/>
    <mergeCell ref="D449:D451"/>
    <mergeCell ref="C482:C484"/>
    <mergeCell ref="C449:C451"/>
    <mergeCell ref="A460:A464"/>
    <mergeCell ref="C446:C448"/>
    <mergeCell ref="D446:D448"/>
    <mergeCell ref="C406:C418"/>
    <mergeCell ref="D406:D418"/>
    <mergeCell ref="E417:E418"/>
    <mergeCell ref="F417:F418"/>
    <mergeCell ref="K417:K418"/>
    <mergeCell ref="E408:E409"/>
    <mergeCell ref="K408:K409"/>
    <mergeCell ref="E410:E411"/>
    <mergeCell ref="F410:F411"/>
    <mergeCell ref="E414:E415"/>
    <mergeCell ref="K406:K407"/>
    <mergeCell ref="C419:C421"/>
    <mergeCell ref="D419:D421"/>
    <mergeCell ref="K419:K420"/>
    <mergeCell ref="K422:K423"/>
    <mergeCell ref="F414:F415"/>
    <mergeCell ref="K414:K415"/>
    <mergeCell ref="K433:K434"/>
    <mergeCell ref="F437:F438"/>
    <mergeCell ref="F441:F442"/>
    <mergeCell ref="K412:K413"/>
    <mergeCell ref="K446:K447"/>
    <mergeCell ref="E435:E436"/>
    <mergeCell ref="K494:K495"/>
    <mergeCell ref="K488:K489"/>
    <mergeCell ref="L469:L470"/>
    <mergeCell ref="F467:F468"/>
    <mergeCell ref="L465:L466"/>
    <mergeCell ref="L477:L478"/>
    <mergeCell ref="K514:K515"/>
    <mergeCell ref="L449:L450"/>
    <mergeCell ref="F444:F445"/>
    <mergeCell ref="K444:K445"/>
    <mergeCell ref="K455:K456"/>
    <mergeCell ref="L473:L474"/>
    <mergeCell ref="E469:E470"/>
    <mergeCell ref="F469:F470"/>
    <mergeCell ref="K467:K468"/>
    <mergeCell ref="F473:F474"/>
    <mergeCell ref="L491:L492"/>
    <mergeCell ref="L494:L495"/>
    <mergeCell ref="L511:L512"/>
    <mergeCell ref="F439:F440"/>
    <mergeCell ref="K439:K440"/>
    <mergeCell ref="F435:F436"/>
    <mergeCell ref="K435:K436"/>
    <mergeCell ref="F505:F506"/>
    <mergeCell ref="L528:L529"/>
    <mergeCell ref="L524:L527"/>
    <mergeCell ref="C488:C490"/>
    <mergeCell ref="K501:K502"/>
    <mergeCell ref="L501:L502"/>
    <mergeCell ref="E471:E472"/>
    <mergeCell ref="F503:F504"/>
    <mergeCell ref="K503:K504"/>
    <mergeCell ref="K479:K480"/>
    <mergeCell ref="K482:K483"/>
    <mergeCell ref="D499:D510"/>
    <mergeCell ref="C499:C510"/>
    <mergeCell ref="F507:F508"/>
    <mergeCell ref="K507:K508"/>
    <mergeCell ref="F471:F472"/>
    <mergeCell ref="E473:E474"/>
    <mergeCell ref="E477:E478"/>
    <mergeCell ref="C465:C478"/>
    <mergeCell ref="D465:D478"/>
    <mergeCell ref="F477:F478"/>
    <mergeCell ref="K477:K478"/>
    <mergeCell ref="E467:E468"/>
    <mergeCell ref="K465:K466"/>
    <mergeCell ref="D479:D481"/>
    <mergeCell ref="C497:C498"/>
    <mergeCell ref="F501:F502"/>
    <mergeCell ref="F509:F510"/>
    <mergeCell ref="K509:K510"/>
    <mergeCell ref="L499:L500"/>
    <mergeCell ref="C539:C542"/>
    <mergeCell ref="D514:D516"/>
    <mergeCell ref="E528:E529"/>
    <mergeCell ref="C545:C554"/>
    <mergeCell ref="L514:L515"/>
    <mergeCell ref="L517:L518"/>
    <mergeCell ref="L522:L523"/>
    <mergeCell ref="L531:L532"/>
    <mergeCell ref="L533:L534"/>
    <mergeCell ref="L539:L540"/>
    <mergeCell ref="K528:K529"/>
    <mergeCell ref="C514:C516"/>
    <mergeCell ref="D640:D641"/>
    <mergeCell ref="D597:D611"/>
    <mergeCell ref="D615:D617"/>
    <mergeCell ref="K615:K616"/>
    <mergeCell ref="C618:C621"/>
    <mergeCell ref="E599:E600"/>
    <mergeCell ref="F599:F600"/>
    <mergeCell ref="K599:K600"/>
    <mergeCell ref="E601:E602"/>
    <mergeCell ref="F601:F602"/>
    <mergeCell ref="K601:K602"/>
    <mergeCell ref="E603:E604"/>
    <mergeCell ref="F603:F604"/>
    <mergeCell ref="D637:D639"/>
    <mergeCell ref="D618:D621"/>
    <mergeCell ref="E610:E611"/>
    <mergeCell ref="F610:F611"/>
    <mergeCell ref="K610:K611"/>
    <mergeCell ref="C612:C614"/>
    <mergeCell ref="D612:D614"/>
    <mergeCell ref="N642:N654"/>
    <mergeCell ref="L547:L548"/>
    <mergeCell ref="L551:L552"/>
    <mergeCell ref="L507:L508"/>
    <mergeCell ref="N570:N596"/>
    <mergeCell ref="N545:N569"/>
    <mergeCell ref="N634:N641"/>
    <mergeCell ref="L644:L645"/>
    <mergeCell ref="L536:L537"/>
    <mergeCell ref="L605:L606"/>
    <mergeCell ref="N499:N521"/>
    <mergeCell ref="N522:N544"/>
    <mergeCell ref="L509:L510"/>
    <mergeCell ref="L599:L600"/>
    <mergeCell ref="L601:L602"/>
    <mergeCell ref="L603:L604"/>
    <mergeCell ref="L570:L571"/>
    <mergeCell ref="L574:L575"/>
    <mergeCell ref="L572:L573"/>
    <mergeCell ref="L576:L577"/>
    <mergeCell ref="L581:L582"/>
    <mergeCell ref="L583:L584"/>
    <mergeCell ref="L586:L587"/>
    <mergeCell ref="L589:L590"/>
    <mergeCell ref="L592:L593"/>
    <mergeCell ref="L597:L598"/>
    <mergeCell ref="L610:L611"/>
    <mergeCell ref="L612:L613"/>
    <mergeCell ref="L615:L616"/>
    <mergeCell ref="L637:L638"/>
    <mergeCell ref="N627:N633"/>
    <mergeCell ref="N597:N626"/>
    <mergeCell ref="C653:C654"/>
    <mergeCell ref="D653:D654"/>
    <mergeCell ref="D646:D649"/>
    <mergeCell ref="C646:C649"/>
    <mergeCell ref="C543:C544"/>
    <mergeCell ref="D543:D544"/>
    <mergeCell ref="A642:A654"/>
    <mergeCell ref="B642:B654"/>
    <mergeCell ref="C642:C645"/>
    <mergeCell ref="D642:D645"/>
    <mergeCell ref="C622:C624"/>
    <mergeCell ref="K642:K643"/>
    <mergeCell ref="K659:K660"/>
    <mergeCell ref="C662:C663"/>
    <mergeCell ref="D662:D663"/>
    <mergeCell ref="C655:C658"/>
    <mergeCell ref="D655:D658"/>
    <mergeCell ref="K655:K656"/>
    <mergeCell ref="F644:F645"/>
    <mergeCell ref="K644:K645"/>
    <mergeCell ref="K646:K647"/>
    <mergeCell ref="C650:C652"/>
    <mergeCell ref="D650:D652"/>
    <mergeCell ref="K650:K651"/>
    <mergeCell ref="E657:E658"/>
    <mergeCell ref="F657:F658"/>
    <mergeCell ref="K657:K658"/>
    <mergeCell ref="E644:E645"/>
    <mergeCell ref="K637:K638"/>
    <mergeCell ref="C640:C641"/>
    <mergeCell ref="C625:C626"/>
    <mergeCell ref="C634:C636"/>
    <mergeCell ref="K627:K628"/>
    <mergeCell ref="C630:C631"/>
    <mergeCell ref="D630:D631"/>
    <mergeCell ref="E581:E582"/>
    <mergeCell ref="F581:F582"/>
    <mergeCell ref="K612:K613"/>
    <mergeCell ref="K589:K590"/>
    <mergeCell ref="C565:C567"/>
    <mergeCell ref="D565:D567"/>
    <mergeCell ref="E547:E548"/>
    <mergeCell ref="F547:F548"/>
    <mergeCell ref="K547:K548"/>
    <mergeCell ref="E549:E550"/>
    <mergeCell ref="F549:F550"/>
    <mergeCell ref="K549:K550"/>
    <mergeCell ref="E551:E552"/>
    <mergeCell ref="F551:F552"/>
    <mergeCell ref="K551:K552"/>
    <mergeCell ref="K555:K556"/>
    <mergeCell ref="K558:K559"/>
    <mergeCell ref="K561:K562"/>
    <mergeCell ref="K565:K566"/>
    <mergeCell ref="C568:C569"/>
    <mergeCell ref="D568:D569"/>
    <mergeCell ref="D558:D560"/>
    <mergeCell ref="C536:C538"/>
    <mergeCell ref="D536:D538"/>
    <mergeCell ref="D488:D490"/>
    <mergeCell ref="C491:C493"/>
    <mergeCell ref="D491:D493"/>
    <mergeCell ref="E503:E504"/>
    <mergeCell ref="C433:C445"/>
    <mergeCell ref="D433:D445"/>
    <mergeCell ref="E444:E445"/>
    <mergeCell ref="E526:E527"/>
    <mergeCell ref="B465:B498"/>
    <mergeCell ref="C452:C454"/>
    <mergeCell ref="E441:E442"/>
    <mergeCell ref="E391:E392"/>
    <mergeCell ref="C394:C396"/>
    <mergeCell ref="D394:D396"/>
    <mergeCell ref="D517:D519"/>
    <mergeCell ref="D452:D454"/>
    <mergeCell ref="E437:E438"/>
    <mergeCell ref="E439:E440"/>
    <mergeCell ref="C400:C403"/>
    <mergeCell ref="C522:C532"/>
    <mergeCell ref="C517:C519"/>
    <mergeCell ref="D482:D484"/>
    <mergeCell ref="E505:E506"/>
    <mergeCell ref="B406:B432"/>
    <mergeCell ref="C494:C496"/>
    <mergeCell ref="D494:D496"/>
    <mergeCell ref="E509:E510"/>
    <mergeCell ref="C458:C459"/>
    <mergeCell ref="D458:D459"/>
    <mergeCell ref="C479:C481"/>
    <mergeCell ref="N664:N667"/>
    <mergeCell ref="A5:A28"/>
    <mergeCell ref="D27:D28"/>
    <mergeCell ref="C27:C28"/>
    <mergeCell ref="K603:K604"/>
    <mergeCell ref="K605:K606"/>
    <mergeCell ref="K597:K598"/>
    <mergeCell ref="E605:E606"/>
    <mergeCell ref="F605:F606"/>
    <mergeCell ref="K618:K619"/>
    <mergeCell ref="K570:K571"/>
    <mergeCell ref="E572:E573"/>
    <mergeCell ref="F572:F573"/>
    <mergeCell ref="K572:K573"/>
    <mergeCell ref="E576:E577"/>
    <mergeCell ref="F576:F577"/>
    <mergeCell ref="B522:B544"/>
    <mergeCell ref="C533:C535"/>
    <mergeCell ref="D533:D535"/>
    <mergeCell ref="K576:K577"/>
    <mergeCell ref="E578:E579"/>
    <mergeCell ref="B29:B36"/>
    <mergeCell ref="A29:A36"/>
    <mergeCell ref="D35:D36"/>
    <mergeCell ref="C35:C36"/>
    <mergeCell ref="K29:K30"/>
    <mergeCell ref="A37:A51"/>
    <mergeCell ref="B37:B51"/>
    <mergeCell ref="B499:B521"/>
    <mergeCell ref="E501:E502"/>
    <mergeCell ref="E507:E508"/>
    <mergeCell ref="D561:D564"/>
    <mergeCell ref="B685:B690"/>
    <mergeCell ref="C666:C667"/>
    <mergeCell ref="D666:D667"/>
    <mergeCell ref="B664:B667"/>
    <mergeCell ref="A664:A667"/>
    <mergeCell ref="D664:D665"/>
    <mergeCell ref="C664:C665"/>
    <mergeCell ref="C597:C611"/>
    <mergeCell ref="C637:C639"/>
    <mergeCell ref="D622:D624"/>
    <mergeCell ref="K622:K623"/>
    <mergeCell ref="A570:A596"/>
    <mergeCell ref="B570:B596"/>
    <mergeCell ref="C592:C594"/>
    <mergeCell ref="D592:D594"/>
    <mergeCell ref="A545:A569"/>
    <mergeCell ref="C595:C596"/>
    <mergeCell ref="D595:D596"/>
    <mergeCell ref="A597:A626"/>
    <mergeCell ref="B597:B626"/>
    <mergeCell ref="D634:D636"/>
    <mergeCell ref="C632:C633"/>
    <mergeCell ref="C586:C588"/>
    <mergeCell ref="D586:D588"/>
    <mergeCell ref="C589:C591"/>
    <mergeCell ref="D589:D591"/>
    <mergeCell ref="C615:C617"/>
    <mergeCell ref="F578:F579"/>
    <mergeCell ref="C583:C585"/>
    <mergeCell ref="C627:C629"/>
    <mergeCell ref="B545:B569"/>
    <mergeCell ref="D627:D629"/>
    <mergeCell ref="L608:L609"/>
    <mergeCell ref="C659:C661"/>
    <mergeCell ref="D659:D661"/>
    <mergeCell ref="B627:B633"/>
    <mergeCell ref="A634:A641"/>
    <mergeCell ref="C460:C462"/>
    <mergeCell ref="D460:D462"/>
    <mergeCell ref="B460:B464"/>
    <mergeCell ref="C463:C464"/>
    <mergeCell ref="D463:D464"/>
    <mergeCell ref="K460:K461"/>
    <mergeCell ref="L460:L461"/>
    <mergeCell ref="N460:N464"/>
    <mergeCell ref="N655:N663"/>
    <mergeCell ref="L545:L546"/>
    <mergeCell ref="L549:L550"/>
    <mergeCell ref="L553:L554"/>
    <mergeCell ref="L555:L556"/>
    <mergeCell ref="L558:L559"/>
    <mergeCell ref="L561:L562"/>
    <mergeCell ref="L565:L566"/>
    <mergeCell ref="K592:K593"/>
    <mergeCell ref="D583:D585"/>
    <mergeCell ref="A627:A633"/>
    <mergeCell ref="A655:A663"/>
    <mergeCell ref="B655:B663"/>
    <mergeCell ref="B634:B641"/>
    <mergeCell ref="D539:D542"/>
    <mergeCell ref="C561:C564"/>
    <mergeCell ref="C555:C557"/>
    <mergeCell ref="D555:D557"/>
    <mergeCell ref="C558:C560"/>
  </mergeCells>
  <pageMargins left="0" right="0" top="0" bottom="0" header="0" footer="0"/>
  <pageSetup scale="35" fitToHeight="0" orientation="portrait" r:id="rId1"/>
  <headerFooter>
    <oddFooter>&amp;C&amp;"Helvetica Neue,Regular"&amp;12&amp;K000000&amp;P</oddFooter>
  </headerFooter>
  <rowBreaks count="12" manualBreakCount="12">
    <brk id="51" max="13" man="1"/>
    <brk id="89" max="13" man="1"/>
    <brk id="129" max="13" man="1"/>
    <brk id="228" max="13" man="1"/>
    <brk id="270" max="13" man="1"/>
    <brk id="278" max="13" man="1"/>
    <brk id="316" max="13" man="1"/>
    <brk id="380" max="13" man="1"/>
    <brk id="432" max="13" man="1"/>
    <brk id="492" max="13" man="1"/>
    <brk id="544" max="13" man="1"/>
    <brk id="59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месяцев 2025 года</vt:lpstr>
      <vt:lpstr>'6 месяцев 2025 года'!Область_печати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Сергеевна Чередникова</dc:creator>
  <cp:lastModifiedBy>Степанова Анастасия Андреевна</cp:lastModifiedBy>
  <cp:lastPrinted>2025-08-12T10:26:51Z</cp:lastPrinted>
  <dcterms:created xsi:type="dcterms:W3CDTF">2022-02-09T08:17:16Z</dcterms:created>
  <dcterms:modified xsi:type="dcterms:W3CDTF">2025-09-02T13:28:17Z</dcterms:modified>
</cp:coreProperties>
</file>